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tables/table13.xml" ContentType="application/vnd.openxmlformats-officedocument.spreadsheetml.table+xml"/>
  <Override PartName="/xl/tables/table14.xml" ContentType="application/vnd.openxmlformats-officedocument.spreadsheetml.table+xml"/>
  <Override PartName="/xl/tables/table15.xml" ContentType="application/vnd.openxmlformats-officedocument.spreadsheetml.table+xml"/>
  <Override PartName="/xl/tables/table16.xml" ContentType="application/vnd.openxmlformats-officedocument.spreadsheetml.table+xml"/>
  <Override PartName="/xl/tables/table17.xml" ContentType="application/vnd.openxmlformats-officedocument.spreadsheetml.table+xml"/>
  <Override PartName="/xl/tables/table18.xml" ContentType="application/vnd.openxmlformats-officedocument.spreadsheetml.table+xml"/>
  <Override PartName="/xl/drawings/drawing4.xml" ContentType="application/vnd.openxmlformats-officedocument.drawing+xml"/>
  <Override PartName="/xl/tables/table19.xml" ContentType="application/vnd.openxmlformats-officedocument.spreadsheetml.table+xml"/>
  <Override PartName="/xl/tables/table20.xml" ContentType="application/vnd.openxmlformats-officedocument.spreadsheetml.table+xml"/>
  <Override PartName="/xl/tables/table21.xml" ContentType="application/vnd.openxmlformats-officedocument.spreadsheetml.table+xml"/>
  <Override PartName="/xl/tables/table22.xml" ContentType="application/vnd.openxmlformats-officedocument.spreadsheetml.table+xml"/>
  <Override PartName="/xl/comments3.xml" ContentType="application/vnd.openxmlformats-officedocument.spreadsheetml.comments+xml"/>
  <Override PartName="/xl/drawings/drawing5.xml" ContentType="application/vnd.openxmlformats-officedocument.drawing+xml"/>
  <Override PartName="/xl/tables/table23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Sheila\PROGRAMAS FISCAIS\ESCRITURAÇÃO\REVISÃO_do_DIFAL\"/>
    </mc:Choice>
  </mc:AlternateContent>
  <bookViews>
    <workbookView xWindow="0" yWindow="0" windowWidth="20490" windowHeight="7755"/>
  </bookViews>
  <sheets>
    <sheet name="DIFAL SEM ICMS " sheetId="13" r:id="rId1"/>
    <sheet name="DIFAL SEM ICMS_COM FECP" sheetId="12" r:id="rId2"/>
    <sheet name="DIFAL SEM ICMS - BC REDUZIDA" sheetId="9" r:id="rId3"/>
    <sheet name="DIFAL COM ICMS" sheetId="19" r:id="rId4"/>
    <sheet name="Não SE Aplica" sheetId="23" r:id="rId5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72" i="19" l="1"/>
  <c r="I15" i="12"/>
  <c r="I29" i="12"/>
  <c r="I43" i="12"/>
  <c r="I59" i="12"/>
  <c r="I44" i="12"/>
  <c r="I75" i="12"/>
  <c r="L96" i="9"/>
  <c r="M95" i="9"/>
  <c r="M97" i="9"/>
  <c r="L77" i="9"/>
  <c r="L39" i="9"/>
  <c r="L20" i="9"/>
  <c r="J72" i="19"/>
  <c r="J45" i="13" l="1"/>
  <c r="K45" i="13"/>
  <c r="J30" i="13"/>
  <c r="H53" i="19" l="1"/>
  <c r="M37" i="19"/>
  <c r="L37" i="19"/>
  <c r="J18" i="19"/>
  <c r="I18" i="19"/>
  <c r="E58" i="9"/>
  <c r="C58" i="9"/>
  <c r="G58" i="12"/>
  <c r="G59" i="12"/>
  <c r="J91" i="13"/>
  <c r="K91" i="13"/>
  <c r="H91" i="12" l="1"/>
  <c r="J76" i="13" l="1"/>
  <c r="K76" i="13"/>
  <c r="K60" i="13"/>
  <c r="K61" i="13"/>
  <c r="J60" i="13"/>
  <c r="J61" i="13"/>
  <c r="D28" i="12" l="1"/>
  <c r="D29" i="12"/>
  <c r="D30" i="12"/>
  <c r="E13" i="23" l="1"/>
  <c r="D12" i="23"/>
  <c r="C72" i="19"/>
  <c r="F72" i="19" s="1"/>
  <c r="D71" i="19"/>
  <c r="C53" i="19"/>
  <c r="F53" i="19" s="1"/>
  <c r="D52" i="19"/>
  <c r="C37" i="19"/>
  <c r="E37" i="19" s="1"/>
  <c r="D36" i="19"/>
  <c r="C18" i="19"/>
  <c r="E18" i="19" s="1"/>
  <c r="D17" i="19"/>
  <c r="K115" i="9"/>
  <c r="C115" i="9"/>
  <c r="D114" i="9"/>
  <c r="E115" i="9" s="1"/>
  <c r="K96" i="9"/>
  <c r="C96" i="9"/>
  <c r="D95" i="9"/>
  <c r="E96" i="9" s="1"/>
  <c r="K77" i="9"/>
  <c r="C77" i="9"/>
  <c r="D76" i="9"/>
  <c r="E77" i="9" s="1"/>
  <c r="C91" i="12"/>
  <c r="D90" i="12"/>
  <c r="E91" i="12" s="1"/>
  <c r="H59" i="12"/>
  <c r="C59" i="12"/>
  <c r="D58" i="12"/>
  <c r="E59" i="12" s="1"/>
  <c r="H75" i="12"/>
  <c r="C75" i="12"/>
  <c r="D74" i="12"/>
  <c r="E75" i="12" s="1"/>
  <c r="G75" i="12" s="1"/>
  <c r="G91" i="13"/>
  <c r="C91" i="13"/>
  <c r="D90" i="13"/>
  <c r="E91" i="13" s="1"/>
  <c r="G76" i="13"/>
  <c r="C76" i="13"/>
  <c r="D75" i="13"/>
  <c r="E76" i="13" s="1"/>
  <c r="G61" i="13"/>
  <c r="C61" i="13"/>
  <c r="D60" i="13"/>
  <c r="E61" i="13" s="1"/>
  <c r="G115" i="9" l="1"/>
  <c r="I115" i="9" s="1"/>
  <c r="J115" i="9" s="1"/>
  <c r="L115" i="9" s="1"/>
  <c r="G96" i="9"/>
  <c r="I96" i="9" s="1"/>
  <c r="J96" i="9" s="1"/>
  <c r="G77" i="9"/>
  <c r="I77" i="9" s="1"/>
  <c r="J77" i="9" s="1"/>
  <c r="G91" i="12"/>
  <c r="I91" i="12" s="1"/>
  <c r="G58" i="9"/>
  <c r="I58" i="9" s="1"/>
  <c r="J58" i="9" s="1"/>
  <c r="G13" i="23"/>
  <c r="F13" i="23"/>
  <c r="H72" i="19"/>
  <c r="I72" i="19" s="1"/>
  <c r="J53" i="19"/>
  <c r="G53" i="19"/>
  <c r="G37" i="19"/>
  <c r="H37" i="19" s="1"/>
  <c r="F18" i="19"/>
  <c r="G18" i="19"/>
  <c r="K59" i="12"/>
  <c r="J59" i="12"/>
  <c r="J75" i="12"/>
  <c r="K75" i="12"/>
  <c r="F91" i="13"/>
  <c r="H91" i="13" s="1"/>
  <c r="F61" i="13"/>
  <c r="H61" i="13" s="1"/>
  <c r="F76" i="13"/>
  <c r="H76" i="13" s="1"/>
  <c r="C39" i="9"/>
  <c r="D38" i="9"/>
  <c r="E39" i="9" s="1"/>
  <c r="C45" i="13"/>
  <c r="D44" i="13"/>
  <c r="E45" i="13" s="1"/>
  <c r="C30" i="13"/>
  <c r="D29" i="13"/>
  <c r="E30" i="13" s="1"/>
  <c r="C15" i="13"/>
  <c r="D14" i="13"/>
  <c r="E15" i="13" s="1"/>
  <c r="C43" i="12"/>
  <c r="D42" i="12"/>
  <c r="E43" i="12" s="1"/>
  <c r="C29" i="12"/>
  <c r="E29" i="12"/>
  <c r="C15" i="12"/>
  <c r="D14" i="12"/>
  <c r="E15" i="12" s="1"/>
  <c r="C20" i="9"/>
  <c r="D19" i="9"/>
  <c r="E20" i="9" s="1"/>
  <c r="K91" i="12" l="1"/>
  <c r="G20" i="9"/>
  <c r="I20" i="9" s="1"/>
  <c r="J20" i="9" s="1"/>
  <c r="H13" i="23"/>
  <c r="M72" i="19"/>
  <c r="L72" i="19"/>
  <c r="I53" i="19"/>
  <c r="K53" i="19" s="1"/>
  <c r="J37" i="19"/>
  <c r="I37" i="19"/>
  <c r="H18" i="19"/>
  <c r="N115" i="9"/>
  <c r="M96" i="9"/>
  <c r="N96" i="9"/>
  <c r="N77" i="9"/>
  <c r="G39" i="9"/>
  <c r="I39" i="9" s="1"/>
  <c r="J39" i="9" s="1"/>
  <c r="J91" i="12"/>
  <c r="L91" i="12" s="1"/>
  <c r="M91" i="12" s="1"/>
  <c r="G15" i="12"/>
  <c r="K15" i="12" s="1"/>
  <c r="L59" i="12"/>
  <c r="G43" i="12"/>
  <c r="L75" i="12"/>
  <c r="M75" i="12" s="1"/>
  <c r="G29" i="12"/>
  <c r="I91" i="13"/>
  <c r="F15" i="13"/>
  <c r="G15" i="13" s="1"/>
  <c r="I76" i="13"/>
  <c r="I61" i="13"/>
  <c r="F45" i="13"/>
  <c r="G45" i="13" s="1"/>
  <c r="F30" i="13"/>
  <c r="L58" i="9"/>
  <c r="K58" i="9"/>
  <c r="H15" i="12"/>
  <c r="N72" i="19" l="1"/>
  <c r="O72" i="19" s="1"/>
  <c r="M58" i="9"/>
  <c r="N59" i="12"/>
  <c r="M59" i="12"/>
  <c r="K43" i="12"/>
  <c r="H30" i="13"/>
  <c r="O96" i="9"/>
  <c r="J15" i="12"/>
  <c r="L15" i="12" s="1"/>
  <c r="N91" i="12"/>
  <c r="K37" i="19"/>
  <c r="L53" i="19"/>
  <c r="M53" i="19"/>
  <c r="M115" i="9"/>
  <c r="O115" i="9" s="1"/>
  <c r="M77" i="9"/>
  <c r="O77" i="9" s="1"/>
  <c r="N20" i="9"/>
  <c r="K20" i="9"/>
  <c r="H43" i="12"/>
  <c r="J43" i="12" s="1"/>
  <c r="L43" i="12" s="1"/>
  <c r="K29" i="12"/>
  <c r="H29" i="12"/>
  <c r="J29" i="12" s="1"/>
  <c r="H15" i="13"/>
  <c r="I15" i="13" s="1"/>
  <c r="G30" i="13"/>
  <c r="H45" i="13"/>
  <c r="I45" i="13" s="1"/>
  <c r="K39" i="9"/>
  <c r="N39" i="9"/>
  <c r="P72" i="19" l="1"/>
  <c r="P115" i="9"/>
  <c r="Q115" i="9"/>
  <c r="Q96" i="9"/>
  <c r="P96" i="9"/>
  <c r="P77" i="9"/>
  <c r="Q77" i="9"/>
  <c r="L29" i="12"/>
  <c r="M29" i="12" s="1"/>
  <c r="I30" i="13"/>
  <c r="M20" i="9"/>
  <c r="O20" i="9" s="1"/>
  <c r="K15" i="13"/>
  <c r="J15" i="13"/>
  <c r="M39" i="9"/>
  <c r="O39" i="9" s="1"/>
  <c r="N43" i="12"/>
  <c r="M43" i="12"/>
  <c r="N15" i="12"/>
  <c r="M15" i="12"/>
  <c r="Q20" i="9" l="1"/>
  <c r="P20" i="9"/>
  <c r="Q39" i="9"/>
  <c r="P39" i="9"/>
</calcChain>
</file>

<file path=xl/comments1.xml><?xml version="1.0" encoding="utf-8"?>
<comments xmlns="http://schemas.openxmlformats.org/spreadsheetml/2006/main">
  <authors>
    <author>Denise</author>
  </authors>
  <commentList>
    <comment ref="G59" authorId="0" shapeId="0">
      <text>
        <r>
          <rPr>
            <b/>
            <sz val="9"/>
            <color indexed="81"/>
            <rFont val="Segoe UI"/>
            <family val="2"/>
          </rPr>
          <t xml:space="preserve">Utilizado o ICMS destacando na NFe
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G89" authorId="0" shapeId="0">
      <text>
        <r>
          <rPr>
            <b/>
            <sz val="9"/>
            <color indexed="81"/>
            <rFont val="Segoe UI"/>
            <family val="2"/>
          </rPr>
          <t>Utilizado 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Denise</author>
    <author>Wesley Matos Cadete</author>
  </authors>
  <commentList>
    <comment ref="E13" authorId="0" shapeId="0">
      <text>
        <r>
          <rPr>
            <b/>
            <sz val="9"/>
            <color indexed="81"/>
            <rFont val="Segoe UI"/>
            <family val="2"/>
          </rPr>
          <t>Excluido o Valor do ICMS destado na NFe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13" authorId="0" shapeId="0">
      <text>
        <r>
          <rPr>
            <b/>
            <sz val="9"/>
            <color indexed="81"/>
            <rFont val="Segoe UI"/>
            <family val="2"/>
          </rPr>
          <t>Calculado sobre o valor da bc do difal com ICMS por Dentro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I15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D27" authorId="0" shapeId="0">
      <text>
        <r>
          <rPr>
            <sz val="9"/>
            <color indexed="81"/>
            <rFont val="Segoe UI"/>
            <family val="2"/>
          </rPr>
          <t xml:space="preserve">Como é operação Isenta na Saída, não tem destaque do Imposto
</t>
        </r>
      </text>
    </comment>
    <comment ref="E27" authorId="0" shapeId="0">
      <text>
        <r>
          <rPr>
            <sz val="9"/>
            <color indexed="81"/>
            <rFont val="Segoe UI"/>
            <family val="2"/>
          </rPr>
          <t xml:space="preserve">Excluido o Valor do ICMS destado na NFe
</t>
        </r>
      </text>
    </comment>
    <comment ref="H27" authorId="0" shapeId="0">
      <text>
        <r>
          <rPr>
            <b/>
            <sz val="9"/>
            <color indexed="81"/>
            <rFont val="Segoe UI"/>
            <family val="2"/>
          </rPr>
          <t>Calculado sobre o valor da Base de Calculo do Difal</t>
        </r>
      </text>
    </comment>
    <comment ref="I29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4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I59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</commentList>
</comments>
</file>

<file path=xl/comments3.xml><?xml version="1.0" encoding="utf-8"?>
<comments xmlns="http://schemas.openxmlformats.org/spreadsheetml/2006/main">
  <authors>
    <author>Denise</author>
    <author>Wesley Matos Cadete</author>
  </authors>
  <commentList>
    <comment ref="I35" authorId="0" shapeId="0">
      <text>
        <r>
          <rPr>
            <b/>
            <sz val="9"/>
            <color indexed="81"/>
            <rFont val="Segoe UI"/>
            <family val="2"/>
          </rPr>
          <t>Nesta situação o valor
calculo sobre a base de calculo do difal reduzida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H53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</t>
        </r>
      </text>
    </comment>
    <comment ref="J70" authorId="0" shapeId="0">
      <text>
        <r>
          <rPr>
            <b/>
            <sz val="9"/>
            <color indexed="81"/>
            <rFont val="Segoe UI"/>
            <family val="2"/>
          </rPr>
          <t>Este campo é calculado antes de aplicar a Redução da Base de Calculo do Difal</t>
        </r>
        <r>
          <rPr>
            <sz val="9"/>
            <color indexed="81"/>
            <rFont val="Segoe UI"/>
            <family val="2"/>
          </rPr>
          <t xml:space="preserve">
</t>
        </r>
      </text>
    </comment>
    <comment ref="K72" authorId="1" shapeId="0">
      <text>
        <r>
          <rPr>
            <b/>
            <sz val="9"/>
            <color indexed="81"/>
            <rFont val="Segoe UI"/>
            <charset val="1"/>
          </rPr>
          <t>Wesley Matos Cadete:</t>
        </r>
        <r>
          <rPr>
            <sz val="9"/>
            <color indexed="81"/>
            <rFont val="Segoe UI"/>
            <charset val="1"/>
          </rPr>
          <t xml:space="preserve">
Cálculo no Lançamento e feito sem o valor do FECP
</t>
        </r>
      </text>
    </comment>
  </commentList>
</comments>
</file>

<file path=xl/sharedStrings.xml><?xml version="1.0" encoding="utf-8"?>
<sst xmlns="http://schemas.openxmlformats.org/spreadsheetml/2006/main" count="315" uniqueCount="31">
  <si>
    <t>Valor Difal</t>
  </si>
  <si>
    <t>Aliq. Interna
(ALQ intra ou DIFAL Interna/ST)</t>
  </si>
  <si>
    <t>Aliq. Interestadual
(Aliq.ICMS)</t>
  </si>
  <si>
    <t>Valor da Mercadoria
(Base ICMS Tributada)</t>
  </si>
  <si>
    <t>Vlr do ICMS Proprio
(Destado na Nfe)</t>
  </si>
  <si>
    <t>B.de Calculo DIFAL
(Calculo ICMS por Dentro)</t>
  </si>
  <si>
    <t>Vlr ICMS 
Interestadual</t>
  </si>
  <si>
    <t xml:space="preserve">Vlr ICMS 
Interno
</t>
  </si>
  <si>
    <t>Valor ICMS 
Destino 40%</t>
  </si>
  <si>
    <t>Valor ICMS 
Origem 60%</t>
  </si>
  <si>
    <t>Vlr para Cálculo da Base do 
Diferencial</t>
  </si>
  <si>
    <t>Valor ICMS 
Destino 40%2</t>
  </si>
  <si>
    <t>Valor Difal2</t>
  </si>
  <si>
    <t>Vlr ICMS 
Interno</t>
  </si>
  <si>
    <t xml:space="preserve">Vlr ICMS 
Interestadual
</t>
  </si>
  <si>
    <t xml:space="preserve">% FECP
</t>
  </si>
  <si>
    <t>Vlr DIFAL
S\FECP</t>
  </si>
  <si>
    <t>Valor FECP
Recolhido
Separado</t>
  </si>
  <si>
    <t>Valor da Mercadoria
(Valor de Isento)</t>
  </si>
  <si>
    <t>Valor da Mercadoria
(Valor de Outros)</t>
  </si>
  <si>
    <t xml:space="preserve">                                                                                    Diferencial de Aliquota SEM ICMS - COM % FECP  - ICMS TRIBUTADO                                                                                                                </t>
  </si>
  <si>
    <t xml:space="preserve">                                                                         Diferencial de Aliquota SEM ICMS - COM % FECP  - ICMS ISENTO                                                                                                 </t>
  </si>
  <si>
    <t xml:space="preserve">                                                                    Diferencial de Aliquota SEM ICMS - COM % FECP  - ICMS OUTROS                                                                                                             </t>
  </si>
  <si>
    <t>% Redução</t>
  </si>
  <si>
    <t>Valor da Redução</t>
  </si>
  <si>
    <t>BC do Difal
Após a Redução</t>
  </si>
  <si>
    <t>Valor da Mercadoria
(Base de Calculo Tributada)</t>
  </si>
  <si>
    <t xml:space="preserve">B.de Calculo DIFAL
</t>
  </si>
  <si>
    <t>Valor ICMS 
Destino 60%</t>
  </si>
  <si>
    <t>Valor ICMS 
Origem 0%</t>
  </si>
  <si>
    <t>Valor ICMS 
Origem 40%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</si>
</sst>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9"/>
      <color indexed="81"/>
      <name val="Segoe UI"/>
      <family val="2"/>
    </font>
    <font>
      <b/>
      <sz val="9"/>
      <color indexed="81"/>
      <name val="Segoe UI"/>
      <family val="2"/>
    </font>
    <font>
      <sz val="9"/>
      <color indexed="81"/>
      <name val="Segoe UI"/>
      <charset val="1"/>
    </font>
    <font>
      <b/>
      <sz val="9"/>
      <color indexed="81"/>
      <name val="Segoe UI"/>
      <charset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4"/>
        <bgColor theme="4" tint="0.79998168889431442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/>
        <bgColor theme="4" tint="0.79998168889431442"/>
      </patternFill>
    </fill>
  </fills>
  <borders count="3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rgb="FF000000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90">
    <xf numFmtId="0" fontId="0" fillId="0" borderId="0" xfId="0"/>
    <xf numFmtId="0" fontId="0" fillId="0" borderId="2" xfId="0" applyBorder="1"/>
    <xf numFmtId="0" fontId="0" fillId="0" borderId="4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0" fillId="0" borderId="0" xfId="0" applyBorder="1"/>
    <xf numFmtId="0" fontId="0" fillId="0" borderId="5" xfId="0" applyBorder="1"/>
    <xf numFmtId="0" fontId="0" fillId="0" borderId="1" xfId="0" applyBorder="1"/>
    <xf numFmtId="0" fontId="0" fillId="0" borderId="10" xfId="0" applyBorder="1"/>
    <xf numFmtId="0" fontId="0" fillId="0" borderId="11" xfId="0" applyBorder="1"/>
    <xf numFmtId="0" fontId="0" fillId="0" borderId="12" xfId="0" applyBorder="1" applyAlignment="1">
      <alignment wrapText="1"/>
    </xf>
    <xf numFmtId="0" fontId="0" fillId="0" borderId="12" xfId="0" applyFont="1" applyBorder="1" applyAlignment="1">
      <alignment wrapText="1"/>
    </xf>
    <xf numFmtId="0" fontId="0" fillId="0" borderId="12" xfId="0" applyFont="1" applyBorder="1"/>
    <xf numFmtId="0" fontId="0" fillId="0" borderId="5" xfId="0" applyFont="1" applyBorder="1" applyAlignment="1">
      <alignment wrapText="1"/>
    </xf>
    <xf numFmtId="0" fontId="0" fillId="0" borderId="13" xfId="0" applyBorder="1"/>
    <xf numFmtId="0" fontId="0" fillId="3" borderId="7" xfId="0" applyFont="1" applyFill="1" applyBorder="1" applyAlignment="1">
      <alignment wrapText="1"/>
    </xf>
    <xf numFmtId="0" fontId="0" fillId="3" borderId="12" xfId="0" applyFont="1" applyFill="1" applyBorder="1" applyAlignment="1">
      <alignment wrapText="1"/>
    </xf>
    <xf numFmtId="0" fontId="0" fillId="4" borderId="2" xfId="0" applyFill="1" applyBorder="1"/>
    <xf numFmtId="0" fontId="0" fillId="4" borderId="3" xfId="0" applyFill="1" applyBorder="1"/>
    <xf numFmtId="0" fontId="0" fillId="4" borderId="4" xfId="0" applyFill="1" applyBorder="1"/>
    <xf numFmtId="0" fontId="0" fillId="5" borderId="5" xfId="0" applyFill="1" applyBorder="1"/>
    <xf numFmtId="0" fontId="0" fillId="5" borderId="6" xfId="0" applyFill="1" applyBorder="1"/>
    <xf numFmtId="0" fontId="0" fillId="5" borderId="0" xfId="0" applyFill="1" applyBorder="1"/>
    <xf numFmtId="0" fontId="0" fillId="0" borderId="12" xfId="0" applyBorder="1"/>
    <xf numFmtId="0" fontId="0" fillId="5" borderId="7" xfId="0" applyFill="1" applyBorder="1"/>
    <xf numFmtId="0" fontId="0" fillId="5" borderId="9" xfId="0" applyFill="1" applyBorder="1"/>
    <xf numFmtId="0" fontId="0" fillId="0" borderId="1" xfId="0" applyNumberFormat="1" applyBorder="1"/>
    <xf numFmtId="0" fontId="0" fillId="0" borderId="12" xfId="0" applyNumberFormat="1" applyBorder="1"/>
    <xf numFmtId="0" fontId="0" fillId="0" borderId="13" xfId="0" applyNumberFormat="1" applyBorder="1"/>
    <xf numFmtId="0" fontId="0" fillId="2" borderId="14" xfId="0" applyNumberFormat="1" applyFont="1" applyFill="1" applyBorder="1"/>
    <xf numFmtId="0" fontId="1" fillId="4" borderId="12" xfId="0" applyFont="1" applyFill="1" applyBorder="1" applyAlignment="1">
      <alignment wrapText="1"/>
    </xf>
    <xf numFmtId="0" fontId="1" fillId="0" borderId="12" xfId="0" applyFont="1" applyBorder="1" applyAlignment="1">
      <alignment wrapText="1"/>
    </xf>
    <xf numFmtId="0" fontId="0" fillId="5" borderId="2" xfId="0" applyFill="1" applyBorder="1"/>
    <xf numFmtId="0" fontId="0" fillId="5" borderId="3" xfId="0" applyFill="1" applyBorder="1"/>
    <xf numFmtId="0" fontId="0" fillId="5" borderId="8" xfId="0" applyFill="1" applyBorder="1"/>
    <xf numFmtId="0" fontId="0" fillId="5" borderId="4" xfId="0" applyFill="1" applyBorder="1"/>
    <xf numFmtId="0" fontId="0" fillId="0" borderId="3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5" borderId="19" xfId="0" applyFill="1" applyBorder="1"/>
    <xf numFmtId="0" fontId="0" fillId="5" borderId="20" xfId="0" applyFill="1" applyBorder="1"/>
    <xf numFmtId="0" fontId="0" fillId="5" borderId="21" xfId="0" applyFill="1" applyBorder="1"/>
    <xf numFmtId="0" fontId="0" fillId="3" borderId="22" xfId="0" applyFont="1" applyFill="1" applyBorder="1" applyAlignment="1">
      <alignment wrapText="1"/>
    </xf>
    <xf numFmtId="0" fontId="0" fillId="0" borderId="23" xfId="0" applyFont="1" applyBorder="1" applyAlignment="1">
      <alignment wrapText="1"/>
    </xf>
    <xf numFmtId="0" fontId="0" fillId="0" borderId="24" xfId="0" applyBorder="1"/>
    <xf numFmtId="0" fontId="0" fillId="0" borderId="25" xfId="0" applyBorder="1"/>
    <xf numFmtId="0" fontId="0" fillId="0" borderId="26" xfId="0" applyBorder="1"/>
    <xf numFmtId="0" fontId="0" fillId="0" borderId="27" xfId="0" applyBorder="1"/>
    <xf numFmtId="0" fontId="0" fillId="0" borderId="28" xfId="0" applyBorder="1"/>
    <xf numFmtId="0" fontId="0" fillId="5" borderId="15" xfId="0" applyFill="1" applyBorder="1"/>
    <xf numFmtId="0" fontId="0" fillId="5" borderId="16" xfId="0" applyFill="1" applyBorder="1"/>
    <xf numFmtId="0" fontId="0" fillId="5" borderId="17" xfId="0" applyFill="1" applyBorder="1"/>
    <xf numFmtId="0" fontId="0" fillId="5" borderId="18" xfId="0" applyFill="1" applyBorder="1"/>
    <xf numFmtId="0" fontId="0" fillId="4" borderId="8" xfId="0" applyFill="1" applyBorder="1"/>
    <xf numFmtId="0" fontId="0" fillId="4" borderId="0" xfId="0" applyFill="1" applyBorder="1"/>
    <xf numFmtId="0" fontId="0" fillId="4" borderId="9" xfId="0" applyFill="1" applyBorder="1"/>
    <xf numFmtId="0" fontId="0" fillId="5" borderId="29" xfId="0" applyFill="1" applyBorder="1"/>
    <xf numFmtId="0" fontId="0" fillId="5" borderId="30" xfId="0" applyFill="1" applyBorder="1"/>
    <xf numFmtId="0" fontId="0" fillId="5" borderId="31" xfId="0" applyFill="1" applyBorder="1"/>
    <xf numFmtId="0" fontId="0" fillId="0" borderId="30" xfId="0" applyBorder="1"/>
    <xf numFmtId="0" fontId="0" fillId="0" borderId="31" xfId="0" applyBorder="1"/>
    <xf numFmtId="0" fontId="0" fillId="0" borderId="0" xfId="0" applyNumberFormat="1" applyBorder="1"/>
    <xf numFmtId="0" fontId="0" fillId="2" borderId="0" xfId="0" applyNumberFormat="1" applyFont="1" applyFill="1" applyBorder="1"/>
    <xf numFmtId="0" fontId="0" fillId="6" borderId="0" xfId="0" applyNumberFormat="1" applyFont="1" applyFill="1" applyBorder="1"/>
    <xf numFmtId="0" fontId="0" fillId="5" borderId="0" xfId="0" applyNumberFormat="1" applyFill="1" applyBorder="1"/>
    <xf numFmtId="0" fontId="0" fillId="2" borderId="1" xfId="0" applyNumberFormat="1" applyFont="1" applyFill="1" applyBorder="1"/>
    <xf numFmtId="0" fontId="0" fillId="0" borderId="29" xfId="0" applyBorder="1"/>
    <xf numFmtId="0" fontId="0" fillId="2" borderId="12" xfId="0" applyNumberFormat="1" applyFont="1" applyFill="1" applyBorder="1"/>
    <xf numFmtId="0" fontId="0" fillId="2" borderId="13" xfId="0" applyNumberFormat="1" applyFont="1" applyFill="1" applyBorder="1"/>
    <xf numFmtId="0" fontId="1" fillId="4" borderId="32" xfId="0" applyFont="1" applyFill="1" applyBorder="1" applyAlignment="1">
      <alignment wrapText="1"/>
    </xf>
    <xf numFmtId="0" fontId="0" fillId="3" borderId="33" xfId="0" applyFont="1" applyFill="1" applyBorder="1" applyAlignment="1">
      <alignment wrapText="1"/>
    </xf>
    <xf numFmtId="0" fontId="0" fillId="0" borderId="34" xfId="0" applyBorder="1" applyAlignment="1">
      <alignment wrapText="1"/>
    </xf>
    <xf numFmtId="0" fontId="0" fillId="0" borderId="34" xfId="0" applyFont="1" applyBorder="1" applyAlignment="1">
      <alignment wrapText="1"/>
    </xf>
    <xf numFmtId="0" fontId="0" fillId="3" borderId="34" xfId="0" applyFont="1" applyFill="1" applyBorder="1" applyAlignment="1">
      <alignment wrapText="1"/>
    </xf>
    <xf numFmtId="0" fontId="1" fillId="0" borderId="34" xfId="0" applyFont="1" applyBorder="1" applyAlignment="1">
      <alignment wrapText="1"/>
    </xf>
    <xf numFmtId="0" fontId="1" fillId="4" borderId="35" xfId="0" applyFont="1" applyFill="1" applyBorder="1" applyAlignment="1">
      <alignment wrapText="1"/>
    </xf>
    <xf numFmtId="0" fontId="0" fillId="0" borderId="22" xfId="0" applyBorder="1"/>
    <xf numFmtId="0" fontId="0" fillId="2" borderId="23" xfId="0" applyNumberFormat="1" applyFont="1" applyFill="1" applyBorder="1"/>
    <xf numFmtId="0" fontId="0" fillId="0" borderId="25" xfId="0" applyNumberFormat="1" applyBorder="1"/>
    <xf numFmtId="0" fontId="0" fillId="0" borderId="36" xfId="0" applyBorder="1"/>
    <xf numFmtId="0" fontId="0" fillId="0" borderId="27" xfId="0" applyNumberFormat="1" applyBorder="1"/>
    <xf numFmtId="0" fontId="0" fillId="2" borderId="28" xfId="0" applyNumberFormat="1" applyFont="1" applyFill="1" applyBorder="1"/>
    <xf numFmtId="0" fontId="0" fillId="0" borderId="23" xfId="0" applyFont="1" applyBorder="1"/>
  </cellXfs>
  <cellStyles count="1">
    <cellStyle name="Normal" xfId="0" builtinId="0"/>
  </cellStyles>
  <dxfs count="334"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medium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rgb="FF000000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>
        <bottom style="thin">
          <color indexed="64"/>
        </bottom>
      </border>
    </dxf>
    <dxf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numFmt numFmtId="0" formatCode="General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  <dxf>
      <numFmt numFmtId="0" formatCode="General"/>
    </dxf>
    <dxf>
      <numFmt numFmtId="0" formatCode="General"/>
    </dxf>
    <dxf>
      <numFmt numFmtId="0" formatCode="General"/>
    </dxf>
    <dxf>
      <numFmt numFmtId="0" formatCode="General"/>
    </dxf>
    <dxf>
      <border outline="0">
        <top style="thin">
          <color rgb="FF000000"/>
        </top>
      </border>
    </dxf>
    <dxf>
      <border outline="0">
        <left style="thin">
          <color rgb="FF000000"/>
        </left>
        <right style="thin">
          <color rgb="FF000000"/>
        </right>
        <top style="thin">
          <color rgb="FF000000"/>
        </top>
        <bottom style="thin">
          <color rgb="FF000000"/>
        </bottom>
      </border>
    </dxf>
    <dxf>
      <border outline="0">
        <bottom style="thin">
          <color rgb="FF000000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6</xdr:row>
      <xdr:rowOff>47625</xdr:rowOff>
    </xdr:from>
    <xdr:ext cx="10134600" cy="952500"/>
    <xdr:sp macro="" textlink="">
      <xdr:nvSpPr>
        <xdr:cNvPr id="2" name="CaixaDeTexto 1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</xdr:row>
      <xdr:rowOff>47625</xdr:rowOff>
    </xdr:from>
    <xdr:ext cx="4543424" cy="952500"/>
    <xdr:sp macro="" textlink="">
      <xdr:nvSpPr>
        <xdr:cNvPr id="3" name="CaixaDeTexto 2"/>
        <xdr:cNvSpPr txBox="1"/>
      </xdr:nvSpPr>
      <xdr:spPr>
        <a:xfrm>
          <a:off x="1" y="1209675"/>
          <a:ext cx="4543424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47625</xdr:rowOff>
    </xdr:from>
    <xdr:ext cx="10315575" cy="952500"/>
    <xdr:sp macro="" textlink="">
      <xdr:nvSpPr>
        <xdr:cNvPr id="6" name="CaixaDeTexto 5"/>
        <xdr:cNvSpPr txBox="1"/>
      </xdr:nvSpPr>
      <xdr:spPr>
        <a:xfrm>
          <a:off x="0" y="60960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0</xdr:colOff>
      <xdr:row>21</xdr:row>
      <xdr:rowOff>47624</xdr:rowOff>
    </xdr:from>
    <xdr:ext cx="10182225" cy="1133475"/>
    <xdr:sp macro="" textlink="">
      <xdr:nvSpPr>
        <xdr:cNvPr id="7" name="CaixaDeTexto 6"/>
        <xdr:cNvSpPr txBox="1"/>
      </xdr:nvSpPr>
      <xdr:spPr>
        <a:xfrm>
          <a:off x="0" y="3962399"/>
          <a:ext cx="10182225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r>
            <a:rPr lang="pt-BR" sz="1100"/>
            <a:t>Na situação da Entrada,</a:t>
          </a:r>
          <a:r>
            <a:rPr lang="pt-BR" sz="1100" baseline="0"/>
            <a:t> não aproveito o Credito do Imposto, mas o mesmo consta na NFe.</a:t>
          </a:r>
          <a:endParaRPr lang="pt-BR" sz="1100"/>
        </a:p>
      </xdr:txBody>
    </xdr:sp>
    <xdr:clientData/>
  </xdr:oneCellAnchor>
  <xdr:oneCellAnchor>
    <xdr:from>
      <xdr:col>0</xdr:col>
      <xdr:colOff>0</xdr:colOff>
      <xdr:row>36</xdr:row>
      <xdr:rowOff>47625</xdr:rowOff>
    </xdr:from>
    <xdr:ext cx="10315575" cy="952500"/>
    <xdr:sp macro="" textlink="">
      <xdr:nvSpPr>
        <xdr:cNvPr id="8" name="CaixaDeTexto 7"/>
        <xdr:cNvSpPr txBox="1"/>
      </xdr:nvSpPr>
      <xdr:spPr>
        <a:xfrm>
          <a:off x="0" y="8343900"/>
          <a:ext cx="10315575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36</xdr:row>
      <xdr:rowOff>47625</xdr:rowOff>
    </xdr:from>
    <xdr:ext cx="5429250" cy="1123950"/>
    <xdr:sp macro="" textlink="">
      <xdr:nvSpPr>
        <xdr:cNvPr id="9" name="CaixaDeTexto 8"/>
        <xdr:cNvSpPr txBox="1"/>
      </xdr:nvSpPr>
      <xdr:spPr>
        <a:xfrm>
          <a:off x="1" y="8343900"/>
          <a:ext cx="5429250" cy="11239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Outros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52</xdr:row>
      <xdr:rowOff>47625</xdr:rowOff>
    </xdr:from>
    <xdr:ext cx="5981699" cy="952500"/>
    <xdr:sp macro="" textlink="">
      <xdr:nvSpPr>
        <xdr:cNvPr id="10" name="CaixaDeTexto 9"/>
        <xdr:cNvSpPr txBox="1"/>
      </xdr:nvSpPr>
      <xdr:spPr>
        <a:xfrm>
          <a:off x="1" y="12153900"/>
          <a:ext cx="59816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52</xdr:row>
      <xdr:rowOff>47626</xdr:rowOff>
    </xdr:from>
    <xdr:ext cx="4543424" cy="1028700"/>
    <xdr:sp macro="" textlink="">
      <xdr:nvSpPr>
        <xdr:cNvPr id="11" name="CaixaDeTexto 10"/>
        <xdr:cNvSpPr txBox="1"/>
      </xdr:nvSpPr>
      <xdr:spPr>
        <a:xfrm>
          <a:off x="1" y="12153901"/>
          <a:ext cx="4543424" cy="10287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9524</xdr:colOff>
      <xdr:row>49</xdr:row>
      <xdr:rowOff>9525</xdr:rowOff>
    </xdr:from>
    <xdr:ext cx="10315576" cy="628649"/>
    <xdr:sp macro="" textlink="">
      <xdr:nvSpPr>
        <xdr:cNvPr id="4" name="CaixaDeTexto 3"/>
        <xdr:cNvSpPr txBox="1"/>
      </xdr:nvSpPr>
      <xdr:spPr>
        <a:xfrm>
          <a:off x="9524" y="11068050"/>
          <a:ext cx="10315576" cy="6286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Considerar "ICMS Proprio" Habilitado</a:t>
          </a: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67</xdr:row>
      <xdr:rowOff>47625</xdr:rowOff>
    </xdr:from>
    <xdr:ext cx="5257799" cy="952500"/>
    <xdr:sp macro="" textlink="">
      <xdr:nvSpPr>
        <xdr:cNvPr id="12" name="CaixaDeTexto 11"/>
        <xdr:cNvSpPr txBox="1"/>
      </xdr:nvSpPr>
      <xdr:spPr>
        <a:xfrm>
          <a:off x="1" y="15563850"/>
          <a:ext cx="5257799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67</xdr:row>
      <xdr:rowOff>47624</xdr:rowOff>
    </xdr:from>
    <xdr:ext cx="6600824" cy="1171575"/>
    <xdr:sp macro="" textlink="">
      <xdr:nvSpPr>
        <xdr:cNvPr id="13" name="CaixaDeTexto 12"/>
        <xdr:cNvSpPr txBox="1"/>
      </xdr:nvSpPr>
      <xdr:spPr>
        <a:xfrm>
          <a:off x="1" y="15563849"/>
          <a:ext cx="66008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Isento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9525</xdr:colOff>
      <xdr:row>64</xdr:row>
      <xdr:rowOff>38100</xdr:rowOff>
    </xdr:from>
    <xdr:ext cx="10325099" cy="514350"/>
    <xdr:sp macro="" textlink="">
      <xdr:nvSpPr>
        <xdr:cNvPr id="5" name="CaixaDeTexto 4"/>
        <xdr:cNvSpPr txBox="1"/>
      </xdr:nvSpPr>
      <xdr:spPr>
        <a:xfrm>
          <a:off x="9525" y="14611350"/>
          <a:ext cx="10325099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Habilitado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82</xdr:row>
      <xdr:rowOff>47625</xdr:rowOff>
    </xdr:from>
    <xdr:ext cx="10134600" cy="952500"/>
    <xdr:sp macro="" textlink="">
      <xdr:nvSpPr>
        <xdr:cNvPr id="14" name="CaixaDeTexto 13"/>
        <xdr:cNvSpPr txBox="1"/>
      </xdr:nvSpPr>
      <xdr:spPr>
        <a:xfrm>
          <a:off x="1" y="428625"/>
          <a:ext cx="101346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82</xdr:row>
      <xdr:rowOff>47624</xdr:rowOff>
    </xdr:from>
    <xdr:ext cx="6143624" cy="1171575"/>
    <xdr:sp macro="" textlink="">
      <xdr:nvSpPr>
        <xdr:cNvPr id="15" name="CaixaDeTexto 14"/>
        <xdr:cNvSpPr txBox="1"/>
      </xdr:nvSpPr>
      <xdr:spPr>
        <a:xfrm>
          <a:off x="1" y="19135724"/>
          <a:ext cx="6143624" cy="11715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</a:t>
          </a:r>
          <a:r>
            <a:rPr lang="pt-BR" sz="1100" b="1" baseline="0">
              <a:solidFill>
                <a:srgbClr val="FF0000"/>
              </a:solidFill>
            </a:rPr>
            <a:t> Outros</a:t>
          </a:r>
          <a:endParaRPr lang="pt-BR" sz="1100" b="1">
            <a:solidFill>
              <a:srgbClr val="FF0000"/>
            </a:solidFill>
          </a:endParaRP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Habilitado	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 situação da Entrada,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não aproveito o Credito do Imposto, mas o mesmo consta na NFe.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38099</xdr:colOff>
      <xdr:row>79</xdr:row>
      <xdr:rowOff>28575</xdr:rowOff>
    </xdr:from>
    <xdr:ext cx="10277476" cy="514350"/>
    <xdr:sp macro="" textlink="">
      <xdr:nvSpPr>
        <xdr:cNvPr id="16" name="CaixaDeTexto 15"/>
        <xdr:cNvSpPr txBox="1"/>
      </xdr:nvSpPr>
      <xdr:spPr>
        <a:xfrm>
          <a:off x="38099" y="16983075"/>
          <a:ext cx="10277476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3</xdr:row>
      <xdr:rowOff>28576</xdr:rowOff>
    </xdr:from>
    <xdr:ext cx="10296525" cy="523874"/>
    <xdr:sp macro="" textlink="">
      <xdr:nvSpPr>
        <xdr:cNvPr id="17" name="CaixaDeTexto 16"/>
        <xdr:cNvSpPr txBox="1"/>
      </xdr:nvSpPr>
      <xdr:spPr>
        <a:xfrm>
          <a:off x="28575" y="219076"/>
          <a:ext cx="10296525" cy="5238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18</xdr:row>
      <xdr:rowOff>19050</xdr:rowOff>
    </xdr:from>
    <xdr:ext cx="10287000" cy="552450"/>
    <xdr:sp macro="" textlink="">
      <xdr:nvSpPr>
        <xdr:cNvPr id="18" name="CaixaDeTexto 17"/>
        <xdr:cNvSpPr txBox="1"/>
      </xdr:nvSpPr>
      <xdr:spPr>
        <a:xfrm>
          <a:off x="28575" y="3743325"/>
          <a:ext cx="10287000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33</xdr:row>
      <xdr:rowOff>19051</xdr:rowOff>
    </xdr:from>
    <xdr:ext cx="10306049" cy="552449"/>
    <xdr:sp macro="" textlink="">
      <xdr:nvSpPr>
        <xdr:cNvPr id="19" name="CaixaDeTexto 18"/>
        <xdr:cNvSpPr txBox="1"/>
      </xdr:nvSpPr>
      <xdr:spPr>
        <a:xfrm>
          <a:off x="19050" y="7686676"/>
          <a:ext cx="10306049" cy="552449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Diferencial de Aliquota SEM ICMS  - SEM FECP - ICMS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1</xdr:col>
      <xdr:colOff>304800</xdr:colOff>
      <xdr:row>49</xdr:row>
      <xdr:rowOff>0</xdr:rowOff>
    </xdr:from>
    <xdr:ext cx="7029450" cy="542925"/>
    <xdr:sp macro="" textlink="">
      <xdr:nvSpPr>
        <xdr:cNvPr id="20" name="CaixaDeTexto 19"/>
        <xdr:cNvSpPr txBox="1"/>
      </xdr:nvSpPr>
      <xdr:spPr>
        <a:xfrm>
          <a:off x="1295400" y="11458575"/>
          <a:ext cx="7029450" cy="54292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523875</xdr:colOff>
      <xdr:row>0</xdr:row>
      <xdr:rowOff>180975</xdr:rowOff>
    </xdr:from>
    <xdr:ext cx="8277225" cy="333375"/>
    <xdr:sp macro="" textlink="">
      <xdr:nvSpPr>
        <xdr:cNvPr id="21" name="CaixaDeTexto 20"/>
        <xdr:cNvSpPr txBox="1"/>
      </xdr:nvSpPr>
      <xdr:spPr>
        <a:xfrm>
          <a:off x="523875" y="180975"/>
          <a:ext cx="827722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4</xdr:col>
      <xdr:colOff>828675</xdr:colOff>
      <xdr:row>6</xdr:row>
      <xdr:rowOff>38100</xdr:rowOff>
    </xdr:from>
    <xdr:ext cx="2238375" cy="952500"/>
    <xdr:sp macro="" textlink="">
      <xdr:nvSpPr>
        <xdr:cNvPr id="22" name="CaixaDeTexto 21"/>
        <xdr:cNvSpPr txBox="1"/>
      </xdr:nvSpPr>
      <xdr:spPr>
        <a:xfrm>
          <a:off x="4714875" y="1200150"/>
          <a:ext cx="2238375" cy="9525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de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327984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120000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647700</xdr:colOff>
      <xdr:row>21</xdr:row>
      <xdr:rowOff>66673</xdr:rowOff>
    </xdr:from>
    <xdr:ext cx="2085975" cy="1104901"/>
    <xdr:sp macro="" textlink="">
      <xdr:nvSpPr>
        <xdr:cNvPr id="23" name="CaixaDeTexto 22"/>
        <xdr:cNvSpPr txBox="1"/>
      </xdr:nvSpPr>
      <xdr:spPr>
        <a:xfrm>
          <a:off x="5514975" y="4781548"/>
          <a:ext cx="2085975" cy="110490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651651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695326</xdr:colOff>
      <xdr:row>36</xdr:row>
      <xdr:rowOff>180976</xdr:rowOff>
    </xdr:from>
    <xdr:ext cx="2076449" cy="1028700"/>
    <xdr:sp macro="" textlink="">
      <xdr:nvSpPr>
        <xdr:cNvPr id="24" name="CaixaDeTexto 23"/>
        <xdr:cNvSpPr txBox="1"/>
      </xdr:nvSpPr>
      <xdr:spPr>
        <a:xfrm>
          <a:off x="5562601" y="8477251"/>
          <a:ext cx="2076449" cy="10287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Aplica.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457200</xdr:colOff>
      <xdr:row>52</xdr:row>
      <xdr:rowOff>47625</xdr:rowOff>
    </xdr:from>
    <xdr:ext cx="2085975" cy="981075"/>
    <xdr:sp macro="" textlink="">
      <xdr:nvSpPr>
        <xdr:cNvPr id="28" name="CaixaDeTexto 27"/>
        <xdr:cNvSpPr txBox="1"/>
      </xdr:nvSpPr>
      <xdr:spPr>
        <a:xfrm>
          <a:off x="5324475" y="12153900"/>
          <a:ext cx="2085975" cy="9810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123500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581025</xdr:colOff>
      <xdr:row>67</xdr:row>
      <xdr:rowOff>114300</xdr:rowOff>
    </xdr:from>
    <xdr:ext cx="2124075" cy="1019175"/>
    <xdr:sp macro="" textlink="">
      <xdr:nvSpPr>
        <xdr:cNvPr id="29" name="CaixaDeTexto 28"/>
        <xdr:cNvSpPr txBox="1"/>
      </xdr:nvSpPr>
      <xdr:spPr>
        <a:xfrm>
          <a:off x="5448300" y="15630525"/>
          <a:ext cx="2124075" cy="101917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</a:t>
          </a:r>
          <a:r>
            <a:rPr lang="pt-BR" sz="11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Saída</a:t>
          </a:r>
          <a:endParaRPr lang="pt-BR" sz="1100" b="1">
            <a:effectLst/>
          </a:endParaRP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6.101.24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01.03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327998</a:t>
          </a:r>
        </a:p>
        <a:p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123600</a:t>
          </a:r>
        </a:p>
        <a:p>
          <a:endParaRPr lang="pt-BR" sz="1100" b="1"/>
        </a:p>
      </xdr:txBody>
    </xdr:sp>
    <xdr:clientData/>
  </xdr:oneCellAnchor>
  <xdr:oneCellAnchor>
    <xdr:from>
      <xdr:col>5</xdr:col>
      <xdr:colOff>933451</xdr:colOff>
      <xdr:row>82</xdr:row>
      <xdr:rowOff>133351</xdr:rowOff>
    </xdr:from>
    <xdr:ext cx="2076449" cy="1028700"/>
    <xdr:sp macro="" textlink="">
      <xdr:nvSpPr>
        <xdr:cNvPr id="38" name="CaixaDeTexto 37"/>
        <xdr:cNvSpPr txBox="1"/>
      </xdr:nvSpPr>
      <xdr:spPr>
        <a:xfrm>
          <a:off x="5800726" y="19221451"/>
          <a:ext cx="2076449" cy="102870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6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Aplica.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8</xdr:row>
      <xdr:rowOff>95249</xdr:rowOff>
    </xdr:from>
    <xdr:ext cx="5038725" cy="466725"/>
    <xdr:sp macro="" textlink="">
      <xdr:nvSpPr>
        <xdr:cNvPr id="2" name="CaixaDeTexto 1"/>
        <xdr:cNvSpPr txBox="1"/>
      </xdr:nvSpPr>
      <xdr:spPr>
        <a:xfrm>
          <a:off x="2514600" y="36861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5</xdr:row>
      <xdr:rowOff>19050</xdr:rowOff>
    </xdr:from>
    <xdr:ext cx="4562475" cy="1143000"/>
    <xdr:sp macro="" textlink="">
      <xdr:nvSpPr>
        <xdr:cNvPr id="3" name="CaixaDeTexto 2"/>
        <xdr:cNvSpPr txBox="1"/>
      </xdr:nvSpPr>
      <xdr:spPr>
        <a:xfrm>
          <a:off x="19050" y="990600"/>
          <a:ext cx="4562475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informao no Cadastro do Produto</a:t>
          </a:r>
        </a:p>
      </xdr:txBody>
    </xdr:sp>
    <xdr:clientData/>
  </xdr:oneCellAnchor>
  <xdr:oneCellAnchor>
    <xdr:from>
      <xdr:col>2</xdr:col>
      <xdr:colOff>333375</xdr:colOff>
      <xdr:row>22</xdr:row>
      <xdr:rowOff>95249</xdr:rowOff>
    </xdr:from>
    <xdr:ext cx="5038725" cy="466725"/>
    <xdr:sp macro="" textlink="">
      <xdr:nvSpPr>
        <xdr:cNvPr id="4" name="CaixaDeTexto 3"/>
        <xdr:cNvSpPr txBox="1"/>
      </xdr:nvSpPr>
      <xdr:spPr>
        <a:xfrm>
          <a:off x="2514600" y="10334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19</xdr:row>
      <xdr:rowOff>19050</xdr:rowOff>
    </xdr:from>
    <xdr:ext cx="4486276" cy="1143000"/>
    <xdr:sp macro="" textlink="">
      <xdr:nvSpPr>
        <xdr:cNvPr id="5" name="CaixaDeTexto 4"/>
        <xdr:cNvSpPr txBox="1"/>
      </xdr:nvSpPr>
      <xdr:spPr>
        <a:xfrm>
          <a:off x="19050" y="4229100"/>
          <a:ext cx="44862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 no</a:t>
          </a:r>
          <a:r>
            <a:rPr lang="pt-BR" sz="1100" baseline="0"/>
            <a:t> Cadastro do Produto</a:t>
          </a:r>
          <a:endParaRPr lang="pt-BR" sz="1100"/>
        </a:p>
      </xdr:txBody>
    </xdr:sp>
    <xdr:clientData/>
  </xdr:oneCellAnchor>
  <xdr:oneCellAnchor>
    <xdr:from>
      <xdr:col>2</xdr:col>
      <xdr:colOff>333375</xdr:colOff>
      <xdr:row>36</xdr:row>
      <xdr:rowOff>95249</xdr:rowOff>
    </xdr:from>
    <xdr:ext cx="5038725" cy="466725"/>
    <xdr:sp macro="" textlink="">
      <xdr:nvSpPr>
        <xdr:cNvPr id="6" name="CaixaDeTexto 5"/>
        <xdr:cNvSpPr txBox="1"/>
      </xdr:nvSpPr>
      <xdr:spPr>
        <a:xfrm>
          <a:off x="2514600" y="17192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33</xdr:row>
      <xdr:rowOff>19050</xdr:rowOff>
    </xdr:from>
    <xdr:ext cx="4591050" cy="1143000"/>
    <xdr:sp macro="" textlink="">
      <xdr:nvSpPr>
        <xdr:cNvPr id="7" name="CaixaDeTexto 6"/>
        <xdr:cNvSpPr txBox="1"/>
      </xdr:nvSpPr>
      <xdr:spPr>
        <a:xfrm>
          <a:off x="19050" y="7515225"/>
          <a:ext cx="4591050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2</xdr:col>
      <xdr:colOff>333375</xdr:colOff>
      <xdr:row>49</xdr:row>
      <xdr:rowOff>95249</xdr:rowOff>
    </xdr:from>
    <xdr:ext cx="5038725" cy="466725"/>
    <xdr:sp macro="" textlink="">
      <xdr:nvSpPr>
        <xdr:cNvPr id="8" name="CaixaDeTexto 7"/>
        <xdr:cNvSpPr txBox="1"/>
      </xdr:nvSpPr>
      <xdr:spPr>
        <a:xfrm>
          <a:off x="2171700" y="75533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46</xdr:row>
      <xdr:rowOff>19050</xdr:rowOff>
    </xdr:from>
    <xdr:ext cx="10544176" cy="1143000"/>
    <xdr:sp macro="" textlink="">
      <xdr:nvSpPr>
        <xdr:cNvPr id="9" name="CaixaDeTexto 8"/>
        <xdr:cNvSpPr txBox="1"/>
      </xdr:nvSpPr>
      <xdr:spPr>
        <a:xfrm>
          <a:off x="19050" y="690562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638175</xdr:colOff>
      <xdr:row>1</xdr:row>
      <xdr:rowOff>180975</xdr:rowOff>
    </xdr:from>
    <xdr:ext cx="7667625" cy="333375"/>
    <xdr:sp macro="" textlink="">
      <xdr:nvSpPr>
        <xdr:cNvPr id="10" name="CaixaDeTexto 9"/>
        <xdr:cNvSpPr txBox="1"/>
      </xdr:nvSpPr>
      <xdr:spPr>
        <a:xfrm>
          <a:off x="638175" y="371475"/>
          <a:ext cx="766762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68</xdr:row>
      <xdr:rowOff>95249</xdr:rowOff>
    </xdr:from>
    <xdr:ext cx="5038725" cy="466725"/>
    <xdr:sp macro="" textlink="">
      <xdr:nvSpPr>
        <xdr:cNvPr id="11" name="CaixaDeTexto 10"/>
        <xdr:cNvSpPr txBox="1"/>
      </xdr:nvSpPr>
      <xdr:spPr>
        <a:xfrm>
          <a:off x="2171700" y="110013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65</xdr:row>
      <xdr:rowOff>19050</xdr:rowOff>
    </xdr:from>
    <xdr:ext cx="10544176" cy="1143000"/>
    <xdr:sp macro="" textlink="">
      <xdr:nvSpPr>
        <xdr:cNvPr id="12" name="CaixaDeTexto 11"/>
        <xdr:cNvSpPr txBox="1"/>
      </xdr:nvSpPr>
      <xdr:spPr>
        <a:xfrm>
          <a:off x="19050" y="1035367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0</xdr:colOff>
      <xdr:row>62</xdr:row>
      <xdr:rowOff>47625</xdr:rowOff>
    </xdr:from>
    <xdr:ext cx="10582275" cy="504825"/>
    <xdr:sp macro="" textlink="">
      <xdr:nvSpPr>
        <xdr:cNvPr id="14" name="CaixaDeTexto 13"/>
        <xdr:cNvSpPr txBox="1"/>
      </xdr:nvSpPr>
      <xdr:spPr>
        <a:xfrm>
          <a:off x="0" y="13830300"/>
          <a:ext cx="10582275" cy="5048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Diferencial de Aliquota SEM ICMS  - SEM FECP - ICMS ISENTO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52</xdr:row>
      <xdr:rowOff>95249</xdr:rowOff>
    </xdr:from>
    <xdr:ext cx="5038725" cy="466725"/>
    <xdr:sp macro="" textlink="">
      <xdr:nvSpPr>
        <xdr:cNvPr id="15" name="CaixaDeTexto 14"/>
        <xdr:cNvSpPr txBox="1"/>
      </xdr:nvSpPr>
      <xdr:spPr>
        <a:xfrm>
          <a:off x="2171700" y="150209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49</xdr:row>
      <xdr:rowOff>19050</xdr:rowOff>
    </xdr:from>
    <xdr:ext cx="4591050" cy="1143000"/>
    <xdr:sp macro="" textlink="">
      <xdr:nvSpPr>
        <xdr:cNvPr id="16" name="CaixaDeTexto 15"/>
        <xdr:cNvSpPr txBox="1"/>
      </xdr:nvSpPr>
      <xdr:spPr>
        <a:xfrm>
          <a:off x="19050" y="10944225"/>
          <a:ext cx="4591050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1</xdr:col>
      <xdr:colOff>304799</xdr:colOff>
      <xdr:row>46</xdr:row>
      <xdr:rowOff>0</xdr:rowOff>
    </xdr:from>
    <xdr:ext cx="7077075" cy="333375"/>
    <xdr:sp macro="" textlink="">
      <xdr:nvSpPr>
        <xdr:cNvPr id="17" name="CaixaDeTexto 16"/>
        <xdr:cNvSpPr txBox="1"/>
      </xdr:nvSpPr>
      <xdr:spPr>
        <a:xfrm>
          <a:off x="1276349" y="13373100"/>
          <a:ext cx="7077075" cy="33337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0</xdr:colOff>
      <xdr:row>46</xdr:row>
      <xdr:rowOff>47625</xdr:rowOff>
    </xdr:from>
    <xdr:ext cx="10582275" cy="504825"/>
    <xdr:sp macro="" textlink="">
      <xdr:nvSpPr>
        <xdr:cNvPr id="18" name="CaixaDeTexto 17"/>
        <xdr:cNvSpPr txBox="1"/>
      </xdr:nvSpPr>
      <xdr:spPr>
        <a:xfrm>
          <a:off x="0" y="13830300"/>
          <a:ext cx="10582275" cy="5048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Diferencial de Aliquota SEM 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84</xdr:row>
      <xdr:rowOff>95249</xdr:rowOff>
    </xdr:from>
    <xdr:ext cx="5038725" cy="466725"/>
    <xdr:sp macro="" textlink="">
      <xdr:nvSpPr>
        <xdr:cNvPr id="19" name="CaixaDeTexto 18"/>
        <xdr:cNvSpPr txBox="1"/>
      </xdr:nvSpPr>
      <xdr:spPr>
        <a:xfrm>
          <a:off x="2171700" y="79533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81</xdr:row>
      <xdr:rowOff>19050</xdr:rowOff>
    </xdr:from>
    <xdr:ext cx="10544176" cy="1143000"/>
    <xdr:sp macro="" textlink="">
      <xdr:nvSpPr>
        <xdr:cNvPr id="20" name="CaixaDeTexto 19"/>
        <xdr:cNvSpPr txBox="1"/>
      </xdr:nvSpPr>
      <xdr:spPr>
        <a:xfrm>
          <a:off x="19050" y="7305675"/>
          <a:ext cx="10544176" cy="11430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  <a:endParaRPr lang="pt-BR">
            <a:effectLst/>
          </a:endParaRPr>
        </a:p>
        <a:p>
          <a:r>
            <a:rPr lang="pt-BR" sz="1100"/>
            <a:t>% FECP informado</a:t>
          </a:r>
          <a:r>
            <a:rPr lang="pt-BR" sz="1100" baseline="0"/>
            <a:t> no Cadastro do Produto</a:t>
          </a:r>
          <a:endParaRPr lang="pt-BR" sz="1100"/>
        </a:p>
      </xdr:txBody>
    </xdr:sp>
    <xdr:clientData/>
  </xdr:oneCellAnchor>
  <xdr:oneCellAnchor>
    <xdr:from>
      <xdr:col>0</xdr:col>
      <xdr:colOff>0</xdr:colOff>
      <xdr:row>78</xdr:row>
      <xdr:rowOff>28575</xdr:rowOff>
    </xdr:from>
    <xdr:ext cx="10591800" cy="514350"/>
    <xdr:sp macro="" textlink="">
      <xdr:nvSpPr>
        <xdr:cNvPr id="21" name="CaixaDeTexto 20"/>
        <xdr:cNvSpPr txBox="1"/>
      </xdr:nvSpPr>
      <xdr:spPr>
        <a:xfrm>
          <a:off x="0" y="18230850"/>
          <a:ext cx="10591800" cy="5143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Diferencial de Aliquota SEM ICMS  - SEM FECP - ICMS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OUTROS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Considerar "ICMS Proprio"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5</xdr:col>
      <xdr:colOff>600075</xdr:colOff>
      <xdr:row>5</xdr:row>
      <xdr:rowOff>47625</xdr:rowOff>
    </xdr:from>
    <xdr:ext cx="2133599" cy="1076324"/>
    <xdr:sp macro="" textlink="">
      <xdr:nvSpPr>
        <xdr:cNvPr id="23" name="CaixaDeTexto 22"/>
        <xdr:cNvSpPr txBox="1"/>
      </xdr:nvSpPr>
      <xdr:spPr>
        <a:xfrm>
          <a:off x="5114925" y="1028700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123001</a:t>
          </a:r>
        </a:p>
      </xdr:txBody>
    </xdr:sp>
    <xdr:clientData/>
  </xdr:oneCellAnchor>
  <xdr:oneCellAnchor>
    <xdr:from>
      <xdr:col>6</xdr:col>
      <xdr:colOff>28575</xdr:colOff>
      <xdr:row>19</xdr:row>
      <xdr:rowOff>47625</xdr:rowOff>
    </xdr:from>
    <xdr:ext cx="2133599" cy="1076324"/>
    <xdr:sp macro="" textlink="">
      <xdr:nvSpPr>
        <xdr:cNvPr id="24" name="CaixaDeTexto 23"/>
        <xdr:cNvSpPr txBox="1"/>
      </xdr:nvSpPr>
      <xdr:spPr>
        <a:xfrm>
          <a:off x="5153025" y="425767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123002</a:t>
          </a:r>
        </a:p>
      </xdr:txBody>
    </xdr:sp>
    <xdr:clientData/>
  </xdr:oneCellAnchor>
  <xdr:oneCellAnchor>
    <xdr:from>
      <xdr:col>6</xdr:col>
      <xdr:colOff>0</xdr:colOff>
      <xdr:row>33</xdr:row>
      <xdr:rowOff>57150</xdr:rowOff>
    </xdr:from>
    <xdr:ext cx="2133599" cy="1076324"/>
    <xdr:sp macro="" textlink="">
      <xdr:nvSpPr>
        <xdr:cNvPr id="25" name="CaixaDeTexto 24"/>
        <xdr:cNvSpPr txBox="1"/>
      </xdr:nvSpPr>
      <xdr:spPr>
        <a:xfrm>
          <a:off x="5124450" y="75533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</a:t>
          </a:r>
        </a:p>
      </xdr:txBody>
    </xdr:sp>
    <xdr:clientData/>
  </xdr:oneCellAnchor>
  <xdr:oneCellAnchor>
    <xdr:from>
      <xdr:col>6</xdr:col>
      <xdr:colOff>0</xdr:colOff>
      <xdr:row>49</xdr:row>
      <xdr:rowOff>95250</xdr:rowOff>
    </xdr:from>
    <xdr:ext cx="2133599" cy="1076324"/>
    <xdr:sp macro="" textlink="">
      <xdr:nvSpPr>
        <xdr:cNvPr id="26" name="CaixaDeTexto 25"/>
        <xdr:cNvSpPr txBox="1"/>
      </xdr:nvSpPr>
      <xdr:spPr>
        <a:xfrm>
          <a:off x="5124450" y="110204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6.101.29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200001</a:t>
          </a:r>
        </a:p>
      </xdr:txBody>
    </xdr:sp>
    <xdr:clientData/>
  </xdr:oneCellAnchor>
  <xdr:oneCellAnchor>
    <xdr:from>
      <xdr:col>6</xdr:col>
      <xdr:colOff>38100</xdr:colOff>
      <xdr:row>65</xdr:row>
      <xdr:rowOff>95250</xdr:rowOff>
    </xdr:from>
    <xdr:ext cx="2133599" cy="1076324"/>
    <xdr:sp macro="" textlink="">
      <xdr:nvSpPr>
        <xdr:cNvPr id="27" name="CaixaDeTexto 26"/>
        <xdr:cNvSpPr txBox="1"/>
      </xdr:nvSpPr>
      <xdr:spPr>
        <a:xfrm>
          <a:off x="5162550" y="1484947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328007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200002</a:t>
          </a:r>
        </a:p>
        <a:p>
          <a:pPr marL="0" indent="0"/>
          <a:endParaRPr lang="pt-BR" sz="1100" b="1">
            <a:solidFill>
              <a:schemeClr val="tx1"/>
            </a:solidFill>
            <a:effectLst/>
            <a:latin typeface="+mn-lt"/>
            <a:ea typeface="+mn-ea"/>
            <a:cs typeface="+mn-cs"/>
          </a:endParaRPr>
        </a:p>
      </xdr:txBody>
    </xdr:sp>
    <xdr:clientData/>
  </xdr:oneCellAnchor>
  <xdr:oneCellAnchor>
    <xdr:from>
      <xdr:col>5</xdr:col>
      <xdr:colOff>561975</xdr:colOff>
      <xdr:row>81</xdr:row>
      <xdr:rowOff>123825</xdr:rowOff>
    </xdr:from>
    <xdr:ext cx="2133599" cy="1076324"/>
    <xdr:sp macro="" textlink="">
      <xdr:nvSpPr>
        <xdr:cNvPr id="29" name="CaixaDeTexto 28"/>
        <xdr:cNvSpPr txBox="1"/>
      </xdr:nvSpPr>
      <xdr:spPr>
        <a:xfrm>
          <a:off x="5076825" y="18564225"/>
          <a:ext cx="2133599" cy="1076324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 SE APLICA</a:t>
          </a:r>
        </a:p>
      </xdr:txBody>
    </xdr:sp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333375</xdr:colOff>
      <xdr:row>13</xdr:row>
      <xdr:rowOff>95249</xdr:rowOff>
    </xdr:from>
    <xdr:ext cx="5038725" cy="466725"/>
    <xdr:sp macro="" textlink="">
      <xdr:nvSpPr>
        <xdr:cNvPr id="2" name="CaixaDeTexto 1"/>
        <xdr:cNvSpPr txBox="1"/>
      </xdr:nvSpPr>
      <xdr:spPr>
        <a:xfrm>
          <a:off x="2514600" y="54959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9</xdr:row>
      <xdr:rowOff>19050</xdr:rowOff>
    </xdr:from>
    <xdr:ext cx="4800601" cy="1333500"/>
    <xdr:sp macro="" textlink="">
      <xdr:nvSpPr>
        <xdr:cNvPr id="3" name="CaixaDeTexto 2"/>
        <xdr:cNvSpPr txBox="1"/>
      </xdr:nvSpPr>
      <xdr:spPr>
        <a:xfrm>
          <a:off x="19049" y="1495425"/>
          <a:ext cx="4800601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</xdr:row>
      <xdr:rowOff>95250</xdr:rowOff>
    </xdr:from>
    <xdr:ext cx="12296775" cy="657225"/>
    <xdr:sp macro="" textlink="">
      <xdr:nvSpPr>
        <xdr:cNvPr id="4" name="CaixaDeTexto 3"/>
        <xdr:cNvSpPr txBox="1"/>
      </xdr:nvSpPr>
      <xdr:spPr>
        <a:xfrm>
          <a:off x="19050" y="9525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32</xdr:row>
      <xdr:rowOff>95249</xdr:rowOff>
    </xdr:from>
    <xdr:ext cx="5038725" cy="466725"/>
    <xdr:sp macro="" textlink="">
      <xdr:nvSpPr>
        <xdr:cNvPr id="5" name="CaixaDeTexto 4"/>
        <xdr:cNvSpPr txBox="1"/>
      </xdr:nvSpPr>
      <xdr:spPr>
        <a:xfrm>
          <a:off x="2009775" y="15525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28</xdr:row>
      <xdr:rowOff>19050</xdr:rowOff>
    </xdr:from>
    <xdr:ext cx="11687175" cy="1333500"/>
    <xdr:sp macro="" textlink="">
      <xdr:nvSpPr>
        <xdr:cNvPr id="6" name="CaixaDeTexto 5"/>
        <xdr:cNvSpPr txBox="1"/>
      </xdr:nvSpPr>
      <xdr:spPr>
        <a:xfrm>
          <a:off x="19049" y="7143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23</xdr:row>
      <xdr:rowOff>95250</xdr:rowOff>
    </xdr:from>
    <xdr:ext cx="12344400" cy="657225"/>
    <xdr:sp macro="" textlink="">
      <xdr:nvSpPr>
        <xdr:cNvPr id="7" name="CaixaDeTexto 6"/>
        <xdr:cNvSpPr txBox="1"/>
      </xdr:nvSpPr>
      <xdr:spPr>
        <a:xfrm>
          <a:off x="19050" y="443865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51</xdr:row>
      <xdr:rowOff>95249</xdr:rowOff>
    </xdr:from>
    <xdr:ext cx="5038725" cy="466725"/>
    <xdr:sp macro="" textlink="">
      <xdr:nvSpPr>
        <xdr:cNvPr id="8" name="CaixaDeTexto 7"/>
        <xdr:cNvSpPr txBox="1"/>
      </xdr:nvSpPr>
      <xdr:spPr>
        <a:xfrm>
          <a:off x="2009775" y="61531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47</xdr:row>
      <xdr:rowOff>19050</xdr:rowOff>
    </xdr:from>
    <xdr:ext cx="11687175" cy="1333500"/>
    <xdr:sp macro="" textlink="">
      <xdr:nvSpPr>
        <xdr:cNvPr id="9" name="CaixaDeTexto 8"/>
        <xdr:cNvSpPr txBox="1"/>
      </xdr:nvSpPr>
      <xdr:spPr>
        <a:xfrm>
          <a:off x="19049" y="5314950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42</xdr:row>
      <xdr:rowOff>19051</xdr:rowOff>
    </xdr:from>
    <xdr:ext cx="12344400" cy="495300"/>
    <xdr:sp macro="" textlink="">
      <xdr:nvSpPr>
        <xdr:cNvPr id="10" name="CaixaDeTexto 9"/>
        <xdr:cNvSpPr txBox="1"/>
      </xdr:nvSpPr>
      <xdr:spPr>
        <a:xfrm>
          <a:off x="19050" y="9058276"/>
          <a:ext cx="12344400" cy="49530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523875</xdr:colOff>
      <xdr:row>1</xdr:row>
      <xdr:rowOff>9525</xdr:rowOff>
    </xdr:from>
    <xdr:ext cx="11839575" cy="304800"/>
    <xdr:sp macro="" textlink="">
      <xdr:nvSpPr>
        <xdr:cNvPr id="11" name="CaixaDeTexto 10"/>
        <xdr:cNvSpPr txBox="1"/>
      </xdr:nvSpPr>
      <xdr:spPr>
        <a:xfrm>
          <a:off x="523875" y="209550"/>
          <a:ext cx="11839575" cy="3048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523875</xdr:colOff>
      <xdr:row>61</xdr:row>
      <xdr:rowOff>44822</xdr:rowOff>
    </xdr:from>
    <xdr:ext cx="11839575" cy="259977"/>
    <xdr:sp macro="" textlink="">
      <xdr:nvSpPr>
        <xdr:cNvPr id="12" name="CaixaDeTexto 11"/>
        <xdr:cNvSpPr txBox="1"/>
      </xdr:nvSpPr>
      <xdr:spPr>
        <a:xfrm>
          <a:off x="523875" y="13402234"/>
          <a:ext cx="11839575" cy="259977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70</xdr:row>
      <xdr:rowOff>95249</xdr:rowOff>
    </xdr:from>
    <xdr:ext cx="5038725" cy="466725"/>
    <xdr:sp macro="" textlink="">
      <xdr:nvSpPr>
        <xdr:cNvPr id="13" name="CaixaDeTexto 12"/>
        <xdr:cNvSpPr txBox="1"/>
      </xdr:nvSpPr>
      <xdr:spPr>
        <a:xfrm>
          <a:off x="2009775" y="233362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66</xdr:row>
      <xdr:rowOff>19050</xdr:rowOff>
    </xdr:from>
    <xdr:ext cx="11687175" cy="1333500"/>
    <xdr:sp macro="" textlink="">
      <xdr:nvSpPr>
        <xdr:cNvPr id="14" name="CaixaDeTexto 13"/>
        <xdr:cNvSpPr txBox="1"/>
      </xdr:nvSpPr>
      <xdr:spPr>
        <a:xfrm>
          <a:off x="19049" y="149542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61</xdr:row>
      <xdr:rowOff>95250</xdr:rowOff>
    </xdr:from>
    <xdr:ext cx="12296775" cy="657225"/>
    <xdr:sp macro="" textlink="">
      <xdr:nvSpPr>
        <xdr:cNvPr id="15" name="CaixaDeTexto 14"/>
        <xdr:cNvSpPr txBox="1"/>
      </xdr:nvSpPr>
      <xdr:spPr>
        <a:xfrm>
          <a:off x="19050" y="876300"/>
          <a:ext cx="122967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Habilitado</a:t>
          </a:r>
        </a:p>
      </xdr:txBody>
    </xdr:sp>
    <xdr:clientData/>
  </xdr:oneCellAnchor>
  <xdr:oneCellAnchor>
    <xdr:from>
      <xdr:col>2</xdr:col>
      <xdr:colOff>333375</xdr:colOff>
      <xdr:row>89</xdr:row>
      <xdr:rowOff>95249</xdr:rowOff>
    </xdr:from>
    <xdr:ext cx="5038725" cy="466725"/>
    <xdr:sp macro="" textlink="">
      <xdr:nvSpPr>
        <xdr:cNvPr id="16" name="CaixaDeTexto 15"/>
        <xdr:cNvSpPr txBox="1"/>
      </xdr:nvSpPr>
      <xdr:spPr>
        <a:xfrm>
          <a:off x="2009775" y="65436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85</xdr:row>
      <xdr:rowOff>19050</xdr:rowOff>
    </xdr:from>
    <xdr:ext cx="11687175" cy="1333500"/>
    <xdr:sp macro="" textlink="">
      <xdr:nvSpPr>
        <xdr:cNvPr id="17" name="CaixaDeTexto 16"/>
        <xdr:cNvSpPr txBox="1"/>
      </xdr:nvSpPr>
      <xdr:spPr>
        <a:xfrm>
          <a:off x="19049" y="57054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Isento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80</xdr:row>
      <xdr:rowOff>95250</xdr:rowOff>
    </xdr:from>
    <xdr:ext cx="12344400" cy="657225"/>
    <xdr:sp macro="" textlink="">
      <xdr:nvSpPr>
        <xdr:cNvPr id="18" name="CaixaDeTexto 17"/>
        <xdr:cNvSpPr txBox="1"/>
      </xdr:nvSpPr>
      <xdr:spPr>
        <a:xfrm>
          <a:off x="19050" y="5029200"/>
          <a:ext cx="12344400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ISENTO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Considera ICMS PROPRIO Habilitado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2</xdr:col>
      <xdr:colOff>333375</xdr:colOff>
      <xdr:row>108</xdr:row>
      <xdr:rowOff>95249</xdr:rowOff>
    </xdr:from>
    <xdr:ext cx="5038725" cy="466725"/>
    <xdr:sp macro="" textlink="">
      <xdr:nvSpPr>
        <xdr:cNvPr id="19" name="CaixaDeTexto 18"/>
        <xdr:cNvSpPr txBox="1"/>
      </xdr:nvSpPr>
      <xdr:spPr>
        <a:xfrm>
          <a:off x="2009775" y="10544174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19049</xdr:colOff>
      <xdr:row>104</xdr:row>
      <xdr:rowOff>19050</xdr:rowOff>
    </xdr:from>
    <xdr:ext cx="11687175" cy="1333500"/>
    <xdr:sp macro="" textlink="">
      <xdr:nvSpPr>
        <xdr:cNvPr id="20" name="CaixaDeTexto 19"/>
        <xdr:cNvSpPr txBox="1"/>
      </xdr:nvSpPr>
      <xdr:spPr>
        <a:xfrm>
          <a:off x="19049" y="9705975"/>
          <a:ext cx="11687175" cy="1333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Outros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Habilitado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99</xdr:row>
      <xdr:rowOff>19051</xdr:rowOff>
    </xdr:from>
    <xdr:ext cx="12344400" cy="600074"/>
    <xdr:sp macro="" textlink="">
      <xdr:nvSpPr>
        <xdr:cNvPr id="21" name="CaixaDeTexto 20"/>
        <xdr:cNvSpPr txBox="1"/>
      </xdr:nvSpPr>
      <xdr:spPr>
        <a:xfrm>
          <a:off x="19050" y="22250401"/>
          <a:ext cx="12344400" cy="600074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SEM ICMS - COM FECP - ICMS OUTROS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Considera ICMS PROPRIO Habilitado</a:t>
          </a:r>
          <a:endParaRPr lang="pt-BR">
            <a:effectLst/>
          </a:endParaRPr>
        </a:p>
        <a:p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6</xdr:col>
      <xdr:colOff>209550</xdr:colOff>
      <xdr:row>9</xdr:row>
      <xdr:rowOff>152400</xdr:rowOff>
    </xdr:from>
    <xdr:ext cx="2133599" cy="1203512"/>
    <xdr:sp macro="" textlink="">
      <xdr:nvSpPr>
        <xdr:cNvPr id="22" name="CaixaDeTexto 21"/>
        <xdr:cNvSpPr txBox="1"/>
      </xdr:nvSpPr>
      <xdr:spPr>
        <a:xfrm>
          <a:off x="5039285" y="1631576"/>
          <a:ext cx="2133599" cy="1203512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328012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000000026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6</xdr:col>
      <xdr:colOff>243167</xdr:colOff>
      <xdr:row>28</xdr:row>
      <xdr:rowOff>67236</xdr:rowOff>
    </xdr:from>
    <xdr:ext cx="2133599" cy="1221440"/>
    <xdr:sp macro="" textlink="">
      <xdr:nvSpPr>
        <xdr:cNvPr id="23" name="CaixaDeTexto 22"/>
        <xdr:cNvSpPr txBox="1"/>
      </xdr:nvSpPr>
      <xdr:spPr>
        <a:xfrm>
          <a:off x="5072902" y="5827060"/>
          <a:ext cx="2133599" cy="1221440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6.101.33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328014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000000028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6</xdr:col>
      <xdr:colOff>75077</xdr:colOff>
      <xdr:row>66</xdr:row>
      <xdr:rowOff>105896</xdr:rowOff>
    </xdr:from>
    <xdr:ext cx="2255747" cy="1134595"/>
    <xdr:sp macro="" textlink="">
      <xdr:nvSpPr>
        <xdr:cNvPr id="25" name="CaixaDeTexto 24"/>
        <xdr:cNvSpPr txBox="1"/>
      </xdr:nvSpPr>
      <xdr:spPr>
        <a:xfrm>
          <a:off x="4904812" y="14258925"/>
          <a:ext cx="2255747" cy="113459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000000034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6</xdr:col>
      <xdr:colOff>59389</xdr:colOff>
      <xdr:row>85</xdr:row>
      <xdr:rowOff>146237</xdr:rowOff>
    </xdr:from>
    <xdr:ext cx="2255747" cy="1134595"/>
    <xdr:sp macro="" textlink="">
      <xdr:nvSpPr>
        <xdr:cNvPr id="26" name="CaixaDeTexto 25"/>
        <xdr:cNvSpPr txBox="1"/>
      </xdr:nvSpPr>
      <xdr:spPr>
        <a:xfrm>
          <a:off x="4889124" y="18613531"/>
          <a:ext cx="2255747" cy="113459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Item utilizado: 01.01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328022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00036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Movimentoi: 2.2.99</a:t>
          </a:r>
        </a:p>
      </xdr:txBody>
    </xdr:sp>
    <xdr:clientData/>
  </xdr:oneCellAnchor>
  <xdr:oneCellAnchor>
    <xdr:from>
      <xdr:col>7</xdr:col>
      <xdr:colOff>274544</xdr:colOff>
      <xdr:row>45</xdr:row>
      <xdr:rowOff>11205</xdr:rowOff>
    </xdr:from>
    <xdr:ext cx="2448486" cy="1400735"/>
    <xdr:sp macro="" textlink="">
      <xdr:nvSpPr>
        <xdr:cNvPr id="32" name="CaixaDeTexto 31"/>
        <xdr:cNvSpPr txBox="1"/>
      </xdr:nvSpPr>
      <xdr:spPr>
        <a:xfrm>
          <a:off x="5855073" y="9816352"/>
          <a:ext cx="2448486" cy="140073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</a:t>
          </a:r>
          <a:r>
            <a:rPr lang="pt-BR" sz="18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APLICA</a:t>
          </a:r>
          <a:endParaRPr lang="pt-BR" sz="1800">
            <a:effectLst/>
          </a:endParaRPr>
        </a:p>
      </xdr:txBody>
    </xdr:sp>
    <xdr:clientData/>
  </xdr:oneCellAnchor>
  <xdr:oneCellAnchor>
    <xdr:from>
      <xdr:col>6</xdr:col>
      <xdr:colOff>386602</xdr:colOff>
      <xdr:row>102</xdr:row>
      <xdr:rowOff>78442</xdr:rowOff>
    </xdr:from>
    <xdr:ext cx="2448486" cy="1400735"/>
    <xdr:sp macro="" textlink="">
      <xdr:nvSpPr>
        <xdr:cNvPr id="36" name="CaixaDeTexto 35"/>
        <xdr:cNvSpPr txBox="1"/>
      </xdr:nvSpPr>
      <xdr:spPr>
        <a:xfrm>
          <a:off x="5216337" y="22647089"/>
          <a:ext cx="2448486" cy="1400735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ctr">
          <a:noAutofit/>
        </a:bodyPr>
        <a:lstStyle/>
        <a:p>
          <a:pPr marL="0" indent="0" algn="ctr"/>
          <a:r>
            <a:rPr lang="pt-BR" sz="18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NÃO</a:t>
          </a:r>
          <a:r>
            <a:rPr lang="pt-BR" sz="1800" b="1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SE APLICA</a:t>
          </a:r>
          <a:endParaRPr lang="pt-BR" sz="1800">
            <a:effectLst/>
          </a:endParaRPr>
        </a:p>
      </xdr:txBody>
    </xdr:sp>
    <xdr:clientData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276225</xdr:colOff>
      <xdr:row>1</xdr:row>
      <xdr:rowOff>180975</xdr:rowOff>
    </xdr:from>
    <xdr:ext cx="7858125" cy="333375"/>
    <xdr:sp macro="" textlink="">
      <xdr:nvSpPr>
        <xdr:cNvPr id="2" name="CaixaDeTexto 1"/>
        <xdr:cNvSpPr txBox="1"/>
      </xdr:nvSpPr>
      <xdr:spPr>
        <a:xfrm>
          <a:off x="276225" y="381000"/>
          <a:ext cx="7858125" cy="3333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6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Indicado à Consumidor</a:t>
          </a:r>
          <a:r>
            <a:rPr lang="pt-BR" sz="16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Final e Não Contribuinte do ICMS - Operação de Saída</a:t>
          </a:r>
          <a:endParaRPr lang="pt-BR" sz="1600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</xdr:colOff>
      <xdr:row>9</xdr:row>
      <xdr:rowOff>47625</xdr:rowOff>
    </xdr:from>
    <xdr:ext cx="9105900" cy="952500"/>
    <xdr:sp macro="" textlink="">
      <xdr:nvSpPr>
        <xdr:cNvPr id="3" name="CaixaDeTexto 2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1</xdr:colOff>
      <xdr:row>9</xdr:row>
      <xdr:rowOff>47624</xdr:rowOff>
    </xdr:from>
    <xdr:ext cx="9277350" cy="1133475"/>
    <xdr:sp macro="" textlink="">
      <xdr:nvSpPr>
        <xdr:cNvPr id="4" name="CaixaDeTexto 3"/>
        <xdr:cNvSpPr txBox="1"/>
      </xdr:nvSpPr>
      <xdr:spPr>
        <a:xfrm>
          <a:off x="1" y="1581149"/>
          <a:ext cx="9277350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Com ICMS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6</xdr:row>
      <xdr:rowOff>19050</xdr:rowOff>
    </xdr:from>
    <xdr:ext cx="9229725" cy="552450"/>
    <xdr:sp macro="" textlink="">
      <xdr:nvSpPr>
        <xdr:cNvPr id="5" name="CaixaDeTexto 4"/>
        <xdr:cNvSpPr txBox="1"/>
      </xdr:nvSpPr>
      <xdr:spPr>
        <a:xfrm>
          <a:off x="28575" y="981075"/>
          <a:ext cx="92297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Com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</a:t>
          </a: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ICMS  - SEM FECP - ICMS TRIBUTADO</a:t>
          </a:r>
          <a:endParaRPr lang="pt-BR">
            <a:effectLst/>
          </a:endParaRPr>
        </a:p>
        <a:p>
          <a:pPr eaLnBrk="1" fontAlgn="auto" latinLnBrk="0" hangingPunct="1"/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19049</xdr:colOff>
      <xdr:row>24</xdr:row>
      <xdr:rowOff>152399</xdr:rowOff>
    </xdr:from>
    <xdr:ext cx="10858501" cy="1228725"/>
    <xdr:sp macro="" textlink="">
      <xdr:nvSpPr>
        <xdr:cNvPr id="7" name="CaixaDeTexto 6"/>
        <xdr:cNvSpPr txBox="1"/>
      </xdr:nvSpPr>
      <xdr:spPr>
        <a:xfrm>
          <a:off x="19049" y="5124449"/>
          <a:ext cx="10858501" cy="1228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Com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0</xdr:col>
      <xdr:colOff>19050</xdr:colOff>
      <xdr:row>21</xdr:row>
      <xdr:rowOff>95250</xdr:rowOff>
    </xdr:from>
    <xdr:ext cx="11039475" cy="657225"/>
    <xdr:sp macro="" textlink="">
      <xdr:nvSpPr>
        <xdr:cNvPr id="8" name="CaixaDeTexto 7"/>
        <xdr:cNvSpPr txBox="1"/>
      </xdr:nvSpPr>
      <xdr:spPr>
        <a:xfrm>
          <a:off x="19050" y="4495800"/>
          <a:ext cx="11039475" cy="657225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SEM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       Base Difal Reduzida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Desabilitado</a:t>
          </a:r>
        </a:p>
      </xdr:txBody>
    </xdr:sp>
    <xdr:clientData/>
  </xdr:oneCellAnchor>
  <xdr:oneCellAnchor>
    <xdr:from>
      <xdr:col>2</xdr:col>
      <xdr:colOff>333375</xdr:colOff>
      <xdr:row>46</xdr:row>
      <xdr:rowOff>95249</xdr:rowOff>
    </xdr:from>
    <xdr:ext cx="5038725" cy="466725"/>
    <xdr:sp macro="" textlink="">
      <xdr:nvSpPr>
        <xdr:cNvPr id="9" name="CaixaDeTexto 8"/>
        <xdr:cNvSpPr txBox="1"/>
      </xdr:nvSpPr>
      <xdr:spPr>
        <a:xfrm>
          <a:off x="2057400" y="14287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43</xdr:row>
      <xdr:rowOff>123825</xdr:rowOff>
    </xdr:from>
    <xdr:ext cx="8296275" cy="1228725"/>
    <xdr:sp macro="" textlink="">
      <xdr:nvSpPr>
        <xdr:cNvPr id="10" name="CaixaDeTexto 9"/>
        <xdr:cNvSpPr txBox="1"/>
      </xdr:nvSpPr>
      <xdr:spPr>
        <a:xfrm>
          <a:off x="19050" y="885825"/>
          <a:ext cx="8296275" cy="1228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Com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  <a:endParaRPr lang="pt-BR">
            <a:effectLst/>
          </a:endParaRPr>
        </a:p>
        <a:p>
          <a:r>
            <a:rPr lang="pt-BR" sz="1100"/>
            <a:t>% FECP informao no Cadastro do Produto</a:t>
          </a:r>
        </a:p>
      </xdr:txBody>
    </xdr:sp>
    <xdr:clientData/>
  </xdr:oneCellAnchor>
  <xdr:oneCellAnchor>
    <xdr:from>
      <xdr:col>0</xdr:col>
      <xdr:colOff>19050</xdr:colOff>
      <xdr:row>40</xdr:row>
      <xdr:rowOff>28576</xdr:rowOff>
    </xdr:from>
    <xdr:ext cx="11039475" cy="628650"/>
    <xdr:sp macro="" textlink="">
      <xdr:nvSpPr>
        <xdr:cNvPr id="11" name="CaixaDeTexto 10"/>
        <xdr:cNvSpPr txBox="1"/>
      </xdr:nvSpPr>
      <xdr:spPr>
        <a:xfrm>
          <a:off x="19050" y="8448676"/>
          <a:ext cx="11039475" cy="6286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</a:t>
          </a:r>
          <a:r>
            <a:rPr lang="pt-BR" sz="1100"/>
            <a:t>                     Considera ICMS PROPRIO Desabilitado</a:t>
          </a:r>
        </a:p>
      </xdr:txBody>
    </xdr:sp>
    <xdr:clientData/>
  </xdr:oneCellAnchor>
  <xdr:oneCellAnchor>
    <xdr:from>
      <xdr:col>2</xdr:col>
      <xdr:colOff>333375</xdr:colOff>
      <xdr:row>65</xdr:row>
      <xdr:rowOff>95249</xdr:rowOff>
    </xdr:from>
    <xdr:ext cx="5038725" cy="466725"/>
    <xdr:sp macro="" textlink="">
      <xdr:nvSpPr>
        <xdr:cNvPr id="12" name="CaixaDeTexto 11"/>
        <xdr:cNvSpPr txBox="1"/>
      </xdr:nvSpPr>
      <xdr:spPr>
        <a:xfrm>
          <a:off x="2390775" y="1809749"/>
          <a:ext cx="5038725" cy="46672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endParaRPr lang="pt-BR" sz="1100"/>
        </a:p>
      </xdr:txBody>
    </xdr:sp>
    <xdr:clientData/>
  </xdr:oneCellAnchor>
  <xdr:oneCellAnchor>
    <xdr:from>
      <xdr:col>0</xdr:col>
      <xdr:colOff>19050</xdr:colOff>
      <xdr:row>61</xdr:row>
      <xdr:rowOff>47625</xdr:rowOff>
    </xdr:from>
    <xdr:ext cx="12172950" cy="1504950"/>
    <xdr:sp macro="" textlink="">
      <xdr:nvSpPr>
        <xdr:cNvPr id="13" name="CaixaDeTexto 12"/>
        <xdr:cNvSpPr txBox="1"/>
      </xdr:nvSpPr>
      <xdr:spPr>
        <a:xfrm>
          <a:off x="19050" y="13049250"/>
          <a:ext cx="12172950" cy="150495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Parametrização:</a:t>
          </a:r>
          <a:endParaRPr lang="pt-BR">
            <a:effectLst/>
          </a:endParaRPr>
        </a:p>
        <a:p>
          <a:r>
            <a:rPr lang="pt-BR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Tipo de Tributação: Tributado</a:t>
          </a:r>
          <a:endParaRPr lang="pt-BR" b="1">
            <a:solidFill>
              <a:srgbClr val="FF0000"/>
            </a:solidFill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Tributaria: Diferencial de Alíquota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Campo “Utiliza ICMS por Dentro no D.A” igual a  Base de Cálculo Sem ICMS</a:t>
          </a:r>
          <a:endParaRPr lang="pt-BR">
            <a:effectLst/>
          </a:endParaRP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Considerar "ICMS Proprio" Desabilitado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FECP informado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no Cadastro do Produto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% De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Redução da Base do Difal (% Informado na Sub Pasta do ICMS ST)</a:t>
          </a:r>
          <a:endParaRPr lang="pt-BR">
            <a:effectLst/>
          </a:endParaRPr>
        </a:p>
        <a:p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r>
            <a:rPr lang="pt-BR" sz="1100" b="0" i="0" u="none" strike="noStrike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 </a:t>
          </a:r>
          <a:r>
            <a:rPr lang="pt-BR"/>
            <a:t> </a:t>
          </a:r>
          <a:endParaRPr lang="pt-BR" sz="1100"/>
        </a:p>
      </xdr:txBody>
    </xdr:sp>
    <xdr:clientData/>
  </xdr:oneCellAnchor>
  <xdr:oneCellAnchor>
    <xdr:from>
      <xdr:col>0</xdr:col>
      <xdr:colOff>19051</xdr:colOff>
      <xdr:row>56</xdr:row>
      <xdr:rowOff>95251</xdr:rowOff>
    </xdr:from>
    <xdr:ext cx="12868274" cy="628650"/>
    <xdr:sp macro="" textlink="">
      <xdr:nvSpPr>
        <xdr:cNvPr id="14" name="CaixaDeTexto 13"/>
        <xdr:cNvSpPr txBox="1"/>
      </xdr:nvSpPr>
      <xdr:spPr>
        <a:xfrm>
          <a:off x="19051" y="12144376"/>
          <a:ext cx="12868274" cy="6286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Diferencial</a:t>
          </a:r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de Alíquota COM ICMS - COM FECP - ICMS Tributado</a:t>
          </a:r>
          <a:endParaRPr lang="pt-BR">
            <a:effectLst/>
          </a:endParaRPr>
        </a:p>
        <a:p>
          <a:r>
            <a:rPr lang="pt-BR" sz="1100" baseline="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                                             Base Difal Reduzida no Destino</a:t>
          </a:r>
          <a:endParaRPr lang="pt-BR">
            <a:effectLst/>
          </a:endParaRPr>
        </a:p>
        <a:p>
          <a:r>
            <a:rPr lang="pt-BR" sz="1100"/>
            <a:t>                                                                                                                            Considera ICMS PROPRIO Desabilitado</a:t>
          </a:r>
        </a:p>
        <a:p>
          <a:endParaRPr lang="pt-BR" sz="1100"/>
        </a:p>
      </xdr:txBody>
    </xdr:sp>
    <xdr:clientData/>
  </xdr:oneCellAnchor>
  <xdr:oneCellAnchor>
    <xdr:from>
      <xdr:col>4</xdr:col>
      <xdr:colOff>600076</xdr:colOff>
      <xdr:row>9</xdr:row>
      <xdr:rowOff>95249</xdr:rowOff>
    </xdr:from>
    <xdr:ext cx="2133599" cy="1047751"/>
    <xdr:sp macro="" textlink="">
      <xdr:nvSpPr>
        <xdr:cNvPr id="15" name="CaixaDeTexto 14"/>
        <xdr:cNvSpPr txBox="1"/>
      </xdr:nvSpPr>
      <xdr:spPr>
        <a:xfrm>
          <a:off x="4495801" y="1838324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4</xdr:col>
      <xdr:colOff>752476</xdr:colOff>
      <xdr:row>25</xdr:row>
      <xdr:rowOff>180974</xdr:rowOff>
    </xdr:from>
    <xdr:ext cx="2133599" cy="1047751"/>
    <xdr:sp macro="" textlink="">
      <xdr:nvSpPr>
        <xdr:cNvPr id="16" name="CaixaDeTexto 15"/>
        <xdr:cNvSpPr txBox="1"/>
      </xdr:nvSpPr>
      <xdr:spPr>
        <a:xfrm>
          <a:off x="4648201" y="5553074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6.101.39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000039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4</xdr:col>
      <xdr:colOff>733426</xdr:colOff>
      <xdr:row>44</xdr:row>
      <xdr:rowOff>76199</xdr:rowOff>
    </xdr:from>
    <xdr:ext cx="2133599" cy="1047751"/>
    <xdr:sp macro="" textlink="">
      <xdr:nvSpPr>
        <xdr:cNvPr id="17" name="CaixaDeTexto 16"/>
        <xdr:cNvSpPr txBox="1"/>
      </xdr:nvSpPr>
      <xdr:spPr>
        <a:xfrm>
          <a:off x="4629151" y="9601199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6.101.40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000040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5</xdr:col>
      <xdr:colOff>885826</xdr:colOff>
      <xdr:row>61</xdr:row>
      <xdr:rowOff>190499</xdr:rowOff>
    </xdr:from>
    <xdr:ext cx="2133599" cy="1171576"/>
    <xdr:sp macro="" textlink="">
      <xdr:nvSpPr>
        <xdr:cNvPr id="18" name="CaixaDeTexto 17"/>
        <xdr:cNvSpPr txBox="1"/>
      </xdr:nvSpPr>
      <xdr:spPr>
        <a:xfrm>
          <a:off x="4905376" y="13449299"/>
          <a:ext cx="2133599" cy="1171576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6.101.41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000061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</xdr:colOff>
      <xdr:row>4</xdr:row>
      <xdr:rowOff>47625</xdr:rowOff>
    </xdr:from>
    <xdr:ext cx="9105900" cy="952500"/>
    <xdr:sp macro="" textlink="">
      <xdr:nvSpPr>
        <xdr:cNvPr id="2" name="CaixaDeTexto 1"/>
        <xdr:cNvSpPr txBox="1"/>
      </xdr:nvSpPr>
      <xdr:spPr>
        <a:xfrm>
          <a:off x="1" y="1581150"/>
          <a:ext cx="9105900" cy="952500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/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Base de Cálculo Sem ICMS</a:t>
          </a:r>
        </a:p>
        <a:p>
          <a:r>
            <a:rPr lang="pt-BR" sz="1100"/>
            <a:t>Considerar "ICMS Proprio" Desabilitado</a:t>
          </a:r>
        </a:p>
      </xdr:txBody>
    </xdr:sp>
    <xdr:clientData/>
  </xdr:oneCellAnchor>
  <xdr:oneCellAnchor>
    <xdr:from>
      <xdr:col>0</xdr:col>
      <xdr:colOff>2</xdr:colOff>
      <xdr:row>4</xdr:row>
      <xdr:rowOff>47624</xdr:rowOff>
    </xdr:from>
    <xdr:ext cx="6915148" cy="1133475"/>
    <xdr:sp macro="" textlink="">
      <xdr:nvSpPr>
        <xdr:cNvPr id="3" name="CaixaDeTexto 2"/>
        <xdr:cNvSpPr txBox="1"/>
      </xdr:nvSpPr>
      <xdr:spPr>
        <a:xfrm>
          <a:off x="2" y="819149"/>
          <a:ext cx="6915148" cy="1133475"/>
        </a:xfrm>
        <a:prstGeom prst="rect">
          <a:avLst/>
        </a:prstGeom>
        <a:solidFill>
          <a:schemeClr val="bg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/>
            <a:t>Parametrização:</a:t>
          </a:r>
        </a:p>
        <a:p>
          <a:r>
            <a:rPr lang="pt-BR" sz="1100" b="1">
              <a:solidFill>
                <a:srgbClr val="FF0000"/>
              </a:solidFill>
            </a:rPr>
            <a:t>Tipo de Tributação: Tributado</a:t>
          </a:r>
        </a:p>
        <a:p>
          <a:r>
            <a:rPr lang="pt-BR" sz="1100"/>
            <a:t>Operação Tributaria: Diferencial de Alíquota</a:t>
          </a:r>
        </a:p>
        <a:p>
          <a:r>
            <a:rPr lang="pt-BR" sz="1100"/>
            <a:t>Campo “Utiliza ICMS por Dentro no D.A” igual a  Não Utiliza</a:t>
          </a:r>
        </a:p>
        <a:p>
          <a:r>
            <a:rPr lang="pt-BR" sz="1100"/>
            <a:t>Considerar "ICMS Proprio" Desabilitado</a:t>
          </a:r>
        </a:p>
        <a:p>
          <a:endParaRPr lang="pt-BR" sz="1100"/>
        </a:p>
      </xdr:txBody>
    </xdr:sp>
    <xdr:clientData/>
  </xdr:oneCellAnchor>
  <xdr:oneCellAnchor>
    <xdr:from>
      <xdr:col>0</xdr:col>
      <xdr:colOff>28575</xdr:colOff>
      <xdr:row>1</xdr:row>
      <xdr:rowOff>19050</xdr:rowOff>
    </xdr:from>
    <xdr:ext cx="9267825" cy="552450"/>
    <xdr:sp macro="" textlink="">
      <xdr:nvSpPr>
        <xdr:cNvPr id="4" name="CaixaDeTexto 3"/>
        <xdr:cNvSpPr txBox="1"/>
      </xdr:nvSpPr>
      <xdr:spPr>
        <a:xfrm>
          <a:off x="28575" y="219075"/>
          <a:ext cx="9267825" cy="552450"/>
        </a:xfrm>
        <a:prstGeom prst="rect">
          <a:avLst/>
        </a:prstGeom>
        <a:solidFill>
          <a:schemeClr val="accent1"/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            Diferencial de Aliquota </a:t>
          </a:r>
        </a:p>
        <a:p>
          <a:r>
            <a:rPr lang="pt-BR" sz="1100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                                                                          Considerar "ICMS Proprio" Desabilitado</a:t>
          </a:r>
          <a:endParaRPr lang="pt-BR">
            <a:effectLst/>
          </a:endParaRPr>
        </a:p>
        <a:p>
          <a:endParaRPr lang="pt-BR" sz="1100"/>
        </a:p>
      </xdr:txBody>
    </xdr:sp>
    <xdr:clientData/>
  </xdr:oneCellAnchor>
  <xdr:oneCellAnchor>
    <xdr:from>
      <xdr:col>4</xdr:col>
      <xdr:colOff>190500</xdr:colOff>
      <xdr:row>4</xdr:row>
      <xdr:rowOff>66675</xdr:rowOff>
    </xdr:from>
    <xdr:ext cx="2133599" cy="1047751"/>
    <xdr:sp macro="" textlink="">
      <xdr:nvSpPr>
        <xdr:cNvPr id="5" name="CaixaDeTexto 4"/>
        <xdr:cNvSpPr txBox="1"/>
      </xdr:nvSpPr>
      <xdr:spPr>
        <a:xfrm>
          <a:off x="3619500" y="838200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Saída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6.101.17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000038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2.2.99</a:t>
          </a:r>
        </a:p>
      </xdr:txBody>
    </xdr:sp>
    <xdr:clientData/>
  </xdr:oneCellAnchor>
  <xdr:oneCellAnchor>
    <xdr:from>
      <xdr:col>6</xdr:col>
      <xdr:colOff>276225</xdr:colOff>
      <xdr:row>4</xdr:row>
      <xdr:rowOff>85725</xdr:rowOff>
    </xdr:from>
    <xdr:ext cx="2133599" cy="1047751"/>
    <xdr:sp macro="" textlink="">
      <xdr:nvSpPr>
        <xdr:cNvPr id="6" name="CaixaDeTexto 5"/>
        <xdr:cNvSpPr txBox="1"/>
      </xdr:nvSpPr>
      <xdr:spPr>
        <a:xfrm>
          <a:off x="6943725" y="866775"/>
          <a:ext cx="2133599" cy="1047751"/>
        </a:xfrm>
        <a:prstGeom prst="rect">
          <a:avLst/>
        </a:prstGeom>
        <a:solidFill>
          <a:schemeClr val="bg1">
            <a:lumMod val="75000"/>
          </a:schemeClr>
        </a:solidFill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noAutofit/>
        </a:bodyPr>
        <a:lstStyle/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Operação Entrada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Natureza utilizada: 2.1.25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ID movimento: 328070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Número Lançamento: 030015</a:t>
          </a:r>
        </a:p>
        <a:p>
          <a:pPr marL="0" indent="0"/>
          <a:r>
            <a:rPr lang="pt-BR" sz="1100" b="1">
              <a:solidFill>
                <a:schemeClr val="tx1"/>
              </a:solidFill>
              <a:effectLst/>
              <a:latin typeface="+mn-lt"/>
              <a:ea typeface="+mn-ea"/>
              <a:cs typeface="+mn-cs"/>
            </a:rPr>
            <a:t>Tipo Movimento: 1.2.47</a:t>
          </a:r>
        </a:p>
      </xdr:txBody>
    </xdr:sp>
    <xdr:clientData/>
  </xdr:oneCellAnchor>
</xdr:wsDr>
</file>

<file path=xl/tables/table1.xml><?xml version="1.0" encoding="utf-8"?>
<table xmlns="http://schemas.openxmlformats.org/spreadsheetml/2006/main" id="32" name="Tabela3691233" displayName="Tabela3691233" ref="A13:K16" totalsRowShown="0" headerRowBorderDxfId="333" tableBorderDxfId="332" totalsRowBorderDxfId="331">
  <autoFilter ref="A13:K16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30">
      <calculatedColumnFormula>A13-D13</calculatedColumnFormula>
    </tableColumn>
    <tableColumn id="5" name="B.de Calculo DIFAL_x000a_(Calculo ICMS por Dentro)" dataDxfId="329">
      <calculatedColumnFormula>((E14)/(C14))</calculatedColumnFormula>
    </tableColumn>
    <tableColumn id="6" name="Vlr ICMS _x000a_Interestadual"/>
    <tableColumn id="7" name="Vlr ICMS _x000a_Interno_x000a_"/>
    <tableColumn id="8" name="Valor Difal"/>
    <tableColumn id="9" name="Valor ICMS _x000a_Destino 40%" dataDxfId="328">
      <calculatedColumnFormula>I14*(40/100)</calculatedColumnFormula>
    </tableColumn>
    <tableColumn id="10" name="Valor ICMS _x000a_Origem 60%" dataDxfId="327">
      <calculatedColumnFormula>I14*(60/100)</calculatedColumnFormula>
    </tableColumn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7" name="Tabela36715173278" displayName="Tabela36715173278" ref="A73:M76" totalsRowShown="0" headerRowDxfId="231" headerRowBorderDxfId="230" tableBorderDxfId="229" totalsRowBorderDxfId="228">
  <autoFilter ref="A73:M76"/>
  <tableColumns count="13">
    <tableColumn id="1" name="Valor da Mercadoria_x000a_(Valor de Isento)" dataDxfId="227"/>
    <tableColumn id="2" name="Aliq. Interestadual_x000a_(Aliq.ICMS)" dataDxfId="226"/>
    <tableColumn id="3" name="Aliq. Interna_x000a_(ALQ intra ou DIFAL Interna/ST)" dataDxfId="225"/>
    <tableColumn id="4" name="Vlr do ICMS Proprio_x000a_(Destado na Nfe)" dataDxfId="224"/>
    <tableColumn id="11" name="Vlr para Cálculo da Base do _x000a_Diferencial" dataDxfId="223">
      <calculatedColumnFormula>A73-D73</calculatedColumnFormula>
    </tableColumn>
    <tableColumn id="5" name="% FECP_x000a_" dataDxfId="222">
      <calculatedColumnFormula>((E74)/(C74))</calculatedColumnFormula>
    </tableColumn>
    <tableColumn id="6" name="B.de Calculo DIFAL_x000a_(Calculo ICMS por Dentro)" dataDxfId="221">
      <calculatedColumnFormula>(E74/C74)</calculatedColumnFormula>
    </tableColumn>
    <tableColumn id="7" name="Vlr ICMS _x000a_Interestadual_x000a_" dataDxfId="220">
      <calculatedColumnFormula>(A73*(B73/100))</calculatedColumnFormula>
    </tableColumn>
    <tableColumn id="8" name="Vlr ICMS _x000a_Interno" dataDxfId="219">
      <calculatedColumnFormula>(G74*((C73+F74)/100))</calculatedColumnFormula>
    </tableColumn>
    <tableColumn id="9" name="Valor Difal2" dataDxfId="218">
      <calculatedColumnFormula>(I74-H74)</calculatedColumnFormula>
    </tableColumn>
    <tableColumn id="10" name="Valor FECP_x000a_Recolhido_x000a_Separado" dataDxfId="217">
      <calculatedColumnFormula>(G74*(F74/100))</calculatedColumnFormula>
    </tableColumn>
    <tableColumn id="12" name="Vlr DIFAL_x000a_S\FECP" dataDxfId="216">
      <calculatedColumnFormula>(J74-K74)</calculatedColumnFormula>
    </tableColumn>
    <tableColumn id="13" name="Valor ICMS _x000a_Destino 40%2" dataDxfId="215">
      <calculatedColumnFormula>(L74*(40/100))</calculatedColumnFormula>
    </tableColumn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8" name="Tabela367151732789" displayName="Tabela367151732789" ref="A57:M60" totalsRowShown="0" headerRowDxfId="214" headerRowBorderDxfId="213" tableBorderDxfId="212" totalsRowBorderDxfId="211">
  <autoFilter ref="A57:M60"/>
  <tableColumns count="13">
    <tableColumn id="1" name="Valor da Mercadoria_x000a_(Base de Calculo Tributada)" dataDxfId="210"/>
    <tableColumn id="2" name="Aliq. Interestadual_x000a_(Aliq.ICMS)" dataDxfId="209"/>
    <tableColumn id="3" name="Aliq. Interna_x000a_(ALQ intra ou DIFAL Interna/ST)" dataDxfId="208"/>
    <tableColumn id="4" name="Vlr do ICMS Proprio_x000a_(Destado na Nfe)" dataDxfId="207"/>
    <tableColumn id="11" name="Vlr para Cálculo da Base do _x000a_Diferencial" dataDxfId="206">
      <calculatedColumnFormula>A57-D57</calculatedColumnFormula>
    </tableColumn>
    <tableColumn id="5" name="% FECP_x000a_" dataDxfId="205">
      <calculatedColumnFormula>((E58)/(C58))</calculatedColumnFormula>
    </tableColumn>
    <tableColumn id="6" name="B.de Calculo DIFAL_x000a_(Calculo ICMS por Dentro)" dataDxfId="204">
      <calculatedColumnFormula>(E58/C58)</calculatedColumnFormula>
    </tableColumn>
    <tableColumn id="7" name="Vlr ICMS _x000a_Interestadual_x000a_" dataDxfId="203">
      <calculatedColumnFormula>(A57*(B57/100))</calculatedColumnFormula>
    </tableColumn>
    <tableColumn id="8" name="Vlr ICMS _x000a_Interno" dataDxfId="202">
      <calculatedColumnFormula>(G58*((C57+F58)/100))</calculatedColumnFormula>
    </tableColumn>
    <tableColumn id="9" name="Valor Difal2" dataDxfId="201">
      <calculatedColumnFormula>(I58-H58)</calculatedColumnFormula>
    </tableColumn>
    <tableColumn id="10" name="Valor FECP_x000a_Recolhido_x000a_Separado" dataDxfId="200">
      <calculatedColumnFormula>(G58*(F58/100))</calculatedColumnFormula>
    </tableColumn>
    <tableColumn id="12" name="Vlr DIFAL_x000a_S\FECP" dataDxfId="199">
      <calculatedColumnFormula>(J58-K58)</calculatedColumnFormula>
    </tableColumn>
    <tableColumn id="13" name="Valor ICMS _x000a_Destino 40%2" dataDxfId="198">
      <calculatedColumnFormula>(L58*(40/100))</calculatedColumnFormula>
    </tableColumn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9" name="Tabela36715173210" displayName="Tabela36715173210" ref="A89:M92" totalsRowShown="0" headerRowDxfId="197" headerRowBorderDxfId="196" tableBorderDxfId="195" totalsRowBorderDxfId="194">
  <autoFilter ref="A89:M92"/>
  <tableColumns count="13">
    <tableColumn id="1" name="Valor da Mercadoria_x000a_(Valor de Outros)" dataDxfId="193"/>
    <tableColumn id="2" name="Aliq. Interestadual_x000a_(Aliq.ICMS)" dataDxfId="192"/>
    <tableColumn id="3" name="Aliq. Interna_x000a_(ALQ intra ou DIFAL Interna/ST)" dataDxfId="191"/>
    <tableColumn id="4" name="Vlr do ICMS Proprio_x000a_(Destado na Nfe)" dataDxfId="190"/>
    <tableColumn id="11" name="Vlr para Cálculo da Base do _x000a_Diferencial" dataDxfId="189">
      <calculatedColumnFormula>A89-D89</calculatedColumnFormula>
    </tableColumn>
    <tableColumn id="5" name="% FECP_x000a_" dataDxfId="188">
      <calculatedColumnFormula>((E90)/(C90))</calculatedColumnFormula>
    </tableColumn>
    <tableColumn id="6" name="B.de Calculo DIFAL_x000a_(Calculo ICMS por Dentro)" dataDxfId="187">
      <calculatedColumnFormula>(E90/C90)</calculatedColumnFormula>
    </tableColumn>
    <tableColumn id="7" name="Vlr ICMS _x000a_Interestadual_x000a_" dataDxfId="186">
      <calculatedColumnFormula>(A89*(B89/100))</calculatedColumnFormula>
    </tableColumn>
    <tableColumn id="8" name="Vlr ICMS _x000a_Interno" dataDxfId="185">
      <calculatedColumnFormula>(G90*((C89+F90)/100))</calculatedColumnFormula>
    </tableColumn>
    <tableColumn id="9" name="Valor Difal2" dataDxfId="184">
      <calculatedColumnFormula>(I90-H90)</calculatedColumnFormula>
    </tableColumn>
    <tableColumn id="10" name="Valor FECP_x000a_Recolhido_x000a_Separado" dataDxfId="183">
      <calculatedColumnFormula>(G90*(F90/100))</calculatedColumnFormula>
    </tableColumn>
    <tableColumn id="12" name="Vlr DIFAL_x000a_S\FECP" dataDxfId="182">
      <calculatedColumnFormula>(J90-K90)</calculatedColumnFormula>
    </tableColumn>
    <tableColumn id="13" name="Valor ICMS _x000a_Destino 40%2" dataDxfId="181">
      <calculatedColumnFormula>(L90*(40/100))</calculatedColumnFormula>
    </tableColumn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23" name="Tabela3671824" displayName="Tabela3671824" ref="A18:P21" totalsRowShown="0" headerRowDxfId="180" headerRowBorderDxfId="179" tableBorderDxfId="178" totalsRowBorderDxfId="177">
  <autoFilter ref="A18:P21"/>
  <tableColumns count="16">
    <tableColumn id="1" name="Valor da Mercadoria_x000a_(Base ICMS Tributada)" dataDxfId="176"/>
    <tableColumn id="2" name="Aliq. Interestadual_x000a_(Aliq.ICMS)" dataDxfId="175"/>
    <tableColumn id="3" name="Aliq. Interna_x000a_(ALQ intra ou DIFAL Interna/ST)" dataDxfId="174"/>
    <tableColumn id="4" name="Vlr do ICMS Proprio_x000a_(Destado na Nfe)" dataDxfId="173"/>
    <tableColumn id="11" name="Vlr para Cálculo da Base do _x000a_Diferencial" dataDxfId="172">
      <calculatedColumnFormula>A18-D18</calculatedColumnFormula>
    </tableColumn>
    <tableColumn id="5" name="% FECP_x000a_" dataDxfId="171">
      <calculatedColumnFormula>((E19)/(C19))</calculatedColumnFormula>
    </tableColumn>
    <tableColumn id="6" name="B.de Calculo DIFAL_x000a_(Calculo ICMS por Dentro)" dataDxfId="170">
      <calculatedColumnFormula>(E19/C19)</calculatedColumnFormula>
    </tableColumn>
    <tableColumn id="17" name="% Redução" dataDxfId="169"/>
    <tableColumn id="18" name="Valor da Redução" dataDxfId="168">
      <calculatedColumnFormula>(G19*(H19/100))</calculatedColumnFormula>
    </tableColumn>
    <tableColumn id="16" name="BC do Difal_x000a_Após a Redução" dataDxfId="167">
      <calculatedColumnFormula>G19-I19</calculatedColumnFormula>
    </tableColumn>
    <tableColumn id="7" name="Vlr ICMS _x000a_Interestadual_x000a_" dataDxfId="166">
      <calculatedColumnFormula>(J19*(B18/100))</calculatedColumnFormula>
    </tableColumn>
    <tableColumn id="8" name="Vlr ICMS _x000a_Interno" dataDxfId="165">
      <calculatedColumnFormula>(J19*((C18+F19)/100))</calculatedColumnFormula>
    </tableColumn>
    <tableColumn id="9" name="Valor Difal" dataDxfId="164">
      <calculatedColumnFormula>(L19-K19)</calculatedColumnFormula>
    </tableColumn>
    <tableColumn id="10" name="Valor FECP_x000a_Recolhido_x000a_Separado" dataDxfId="163">
      <calculatedColumnFormula>(J19*(F19/100))</calculatedColumnFormula>
    </tableColumn>
    <tableColumn id="12" name="Vlr DIFAL_x000a_S\FECP" dataDxfId="162">
      <calculatedColumnFormula>(M19-N19)</calculatedColumnFormula>
    </tableColumn>
    <tableColumn id="13" name="Valor ICMS _x000a_Destino 60%" dataDxfId="161">
      <calculatedColumnFormula>(O19*(40/100))</calculatedColumnFormula>
    </tableColumn>
  </tableColumns>
  <tableStyleInfo name="TableStyleMedium2" showFirstColumn="0" showLastColumn="0" showRowStripes="1" showColumnStripes="0"/>
</table>
</file>

<file path=xl/tables/table14.xml><?xml version="1.0" encoding="utf-8"?>
<table xmlns="http://schemas.openxmlformats.org/spreadsheetml/2006/main" id="36" name="Tabela367182437" displayName="Tabela367182437" ref="A37:Q40" totalsRowShown="0" headerRowDxfId="160" headerRowBorderDxfId="159" tableBorderDxfId="158" totalsRowBorderDxfId="157">
  <autoFilter ref="A37:Q40"/>
  <tableColumns count="17">
    <tableColumn id="1" name="Valor da Mercadoria_x000a_(Valor de Isento)" dataDxfId="156"/>
    <tableColumn id="2" name="Aliq. Interestadual_x000a_(Aliq.ICMS)" dataDxfId="155"/>
    <tableColumn id="3" name="Aliq. Interna_x000a_(ALQ intra ou DIFAL Interna/ST)" dataDxfId="154"/>
    <tableColumn id="4" name="Vlr do ICMS Proprio_x000a_(Destado na Nfe)" dataDxfId="153"/>
    <tableColumn id="11" name="Vlr para Cálculo da Base do _x000a_Diferencial" dataDxfId="152">
      <calculatedColumnFormula>A37-D37</calculatedColumnFormula>
    </tableColumn>
    <tableColumn id="5" name="% FECP_x000a_" dataDxfId="151">
      <calculatedColumnFormula>((E38)/(C38))</calculatedColumnFormula>
    </tableColumn>
    <tableColumn id="6" name="B.de Calculo DIFAL_x000a_(Calculo ICMS por Dentro)" dataDxfId="150">
      <calculatedColumnFormula>(E38/C38)</calculatedColumnFormula>
    </tableColumn>
    <tableColumn id="17" name="% Redução" dataDxfId="149"/>
    <tableColumn id="18" name="Valor da Redução" dataDxfId="148">
      <calculatedColumnFormula>(G38*(H38/100))</calculatedColumnFormula>
    </tableColumn>
    <tableColumn id="16" name="BC do Difal_x000a_Após a Redução" dataDxfId="147">
      <calculatedColumnFormula>G38-I38</calculatedColumnFormula>
    </tableColumn>
    <tableColumn id="7" name="Vlr ICMS _x000a_Interestadual_x000a_" dataDxfId="146">
      <calculatedColumnFormula>(J38*(B37/100))</calculatedColumnFormula>
    </tableColumn>
    <tableColumn id="8" name="Vlr ICMS _x000a_Interno" dataDxfId="145">
      <calculatedColumnFormula>(J38*((C37+F38)/100))</calculatedColumnFormula>
    </tableColumn>
    <tableColumn id="9" name="Valor Difal" dataDxfId="144">
      <calculatedColumnFormula>(L38-K38)</calculatedColumnFormula>
    </tableColumn>
    <tableColumn id="10" name="Valor FECP_x000a_Recolhido_x000a_Separado" dataDxfId="143">
      <calculatedColumnFormula>(J38*(F38/100))</calculatedColumnFormula>
    </tableColumn>
    <tableColumn id="12" name="Vlr DIFAL_x000a_S\FECP" dataDxfId="142">
      <calculatedColumnFormula>(M38-N38)</calculatedColumnFormula>
    </tableColumn>
    <tableColumn id="13" name="Valor ICMS _x000a_Destino 60%" dataDxfId="141"/>
    <tableColumn id="14" name="Valor ICMS _x000a_Origem 40%" dataDxfId="140"/>
  </tableColumns>
  <tableStyleInfo name="TableStyleMedium2" showFirstColumn="0" showLastColumn="0" showRowStripes="1" showColumnStripes="0"/>
</table>
</file>

<file path=xl/tables/table15.xml><?xml version="1.0" encoding="utf-8"?>
<table xmlns="http://schemas.openxmlformats.org/spreadsheetml/2006/main" id="1" name="Tabela3671824372" displayName="Tabela3671824372" ref="A56:Q59" totalsRowShown="0" headerRowDxfId="139" headerRowBorderDxfId="138" tableBorderDxfId="137" totalsRowBorderDxfId="136">
  <autoFilter ref="A56:Q59"/>
  <tableColumns count="17">
    <tableColumn id="1" name="Valor da Mercadoria_x000a_(Valor de Outros)" dataDxfId="135"/>
    <tableColumn id="2" name="Aliq. Interestadual_x000a_(Aliq.ICMS)" dataDxfId="134"/>
    <tableColumn id="3" name="Aliq. Interna_x000a_(ALQ intra ou DIFAL Interna/ST)" dataDxfId="133"/>
    <tableColumn id="4" name="Vlr do ICMS Proprio_x000a_(Destado na Nfe)" dataDxfId="132"/>
    <tableColumn id="11" name="Vlr para Cálculo da Base do _x000a_Diferencial" dataDxfId="131">
      <calculatedColumnFormula>A56-D56</calculatedColumnFormula>
    </tableColumn>
    <tableColumn id="5" name="% FECP_x000a_" dataDxfId="130">
      <calculatedColumnFormula>((E57)/(C57))</calculatedColumnFormula>
    </tableColumn>
    <tableColumn id="6" name="B.de Calculo DIFAL_x000a_(Calculo ICMS por Dentro)" dataDxfId="129">
      <calculatedColumnFormula>(E57/C57)</calculatedColumnFormula>
    </tableColumn>
    <tableColumn id="17" name="% Redução" dataDxfId="128"/>
    <tableColumn id="18" name="Valor da Redução" dataDxfId="127">
      <calculatedColumnFormula>(G57*(H57/100))</calculatedColumnFormula>
    </tableColumn>
    <tableColumn id="16" name="BC do Difal_x000a_Após a Redução" dataDxfId="126">
      <calculatedColumnFormula>G57-I57</calculatedColumnFormula>
    </tableColumn>
    <tableColumn id="7" name="Vlr ICMS _x000a_Interestadual_x000a_" dataDxfId="125">
      <calculatedColumnFormula>(J57*(B56/100))</calculatedColumnFormula>
    </tableColumn>
    <tableColumn id="8" name="Vlr ICMS _x000a_Interno" dataDxfId="124">
      <calculatedColumnFormula>(J57*((C56+F57)/100))</calculatedColumnFormula>
    </tableColumn>
    <tableColumn id="9" name="Valor Difal" dataDxfId="123">
      <calculatedColumnFormula>(L57-K57)</calculatedColumnFormula>
    </tableColumn>
    <tableColumn id="10" name="Valor FECP_x000a_Recolhido_x000a_Separado" dataDxfId="122">
      <calculatedColumnFormula>(J57*(F57/100))</calculatedColumnFormula>
    </tableColumn>
    <tableColumn id="12" name="Vlr DIFAL_x000a_S\FECP" dataDxfId="121">
      <calculatedColumnFormula>(M57-N57)</calculatedColumnFormula>
    </tableColumn>
    <tableColumn id="13" name="Valor ICMS _x000a_Destino 60%" dataDxfId="120"/>
    <tableColumn id="14" name="Valor ICMS _x000a_Origem 40%" dataDxfId="119"/>
  </tableColumns>
  <tableStyleInfo name="TableStyleMedium2" showFirstColumn="0" showLastColumn="0" showRowStripes="1" showColumnStripes="0"/>
</table>
</file>

<file path=xl/tables/table16.xml><?xml version="1.0" encoding="utf-8"?>
<table xmlns="http://schemas.openxmlformats.org/spreadsheetml/2006/main" id="10" name="Tabela367182411" displayName="Tabela367182411" ref="A75:Q78" totalsRowShown="0" headerRowDxfId="118" headerRowBorderDxfId="117" tableBorderDxfId="116" totalsRowBorderDxfId="115">
  <autoFilter ref="A75:Q78"/>
  <tableColumns count="17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114">
      <calculatedColumnFormula>A75-D75</calculatedColumnFormula>
    </tableColumn>
    <tableColumn id="5" name="% FECP_x000a_" dataDxfId="113">
      <calculatedColumnFormula>((E76)/(C76))</calculatedColumnFormula>
    </tableColumn>
    <tableColumn id="6" name="B.de Calculo DIFAL_x000a_(Calculo ICMS por Dentro)" dataDxfId="112">
      <calculatedColumnFormula>(E76/C76)</calculatedColumnFormula>
    </tableColumn>
    <tableColumn id="17" name="% Redução"/>
    <tableColumn id="18" name="Valor da Redução" dataDxfId="111">
      <calculatedColumnFormula>(G76*(H76/100))</calculatedColumnFormula>
    </tableColumn>
    <tableColumn id="16" name="BC do Difal_x000a_Após a Redução" dataDxfId="110">
      <calculatedColumnFormula>G76-I76</calculatedColumnFormula>
    </tableColumn>
    <tableColumn id="7" name="Vlr ICMS _x000a_Interestadual_x000a_" dataDxfId="109">
      <calculatedColumnFormula>(A75*(B75/100))</calculatedColumnFormula>
    </tableColumn>
    <tableColumn id="8" name="Vlr ICMS _x000a_Interno" dataDxfId="108">
      <calculatedColumnFormula>(J76*((C75+F76)/100))</calculatedColumnFormula>
    </tableColumn>
    <tableColumn id="9" name="Valor Difal" dataDxfId="107">
      <calculatedColumnFormula>(L76-K76)</calculatedColumnFormula>
    </tableColumn>
    <tableColumn id="10" name="Valor FECP_x000a_Recolhido_x000a_Separado" dataDxfId="106">
      <calculatedColumnFormula>(J76*(F76/100))</calculatedColumnFormula>
    </tableColumn>
    <tableColumn id="12" name="Vlr DIFAL_x000a_S\FECP" dataDxfId="105">
      <calculatedColumnFormula>(M76-N76)</calculatedColumnFormula>
    </tableColumn>
    <tableColumn id="13" name="Valor ICMS _x000a_Destino 60%" dataDxfId="104"/>
    <tableColumn id="14" name="Valor ICMS _x000a_Origem 40%" dataDxfId="103"/>
  </tableColumns>
  <tableStyleInfo name="TableStyleMedium2" showFirstColumn="0" showLastColumn="0" showRowStripes="1" showColumnStripes="0"/>
</table>
</file>

<file path=xl/tables/table17.xml><?xml version="1.0" encoding="utf-8"?>
<table xmlns="http://schemas.openxmlformats.org/spreadsheetml/2006/main" id="11" name="Tabela36718243712" displayName="Tabela36718243712" ref="A94:Q97" totalsRowShown="0" headerRowDxfId="102" headerRowBorderDxfId="101" tableBorderDxfId="100" totalsRowBorderDxfId="99">
  <autoFilter ref="A94:Q97"/>
  <tableColumns count="17">
    <tableColumn id="1" name="Valor da Mercadoria_x000a_(Valor de Isento)" dataDxfId="98"/>
    <tableColumn id="2" name="Aliq. Interestadual_x000a_(Aliq.ICMS)" dataDxfId="97"/>
    <tableColumn id="3" name="Aliq. Interna_x000a_(ALQ intra ou DIFAL Interna/ST)" dataDxfId="96"/>
    <tableColumn id="4" name="Vlr do ICMS Proprio_x000a_(Destado na Nfe)" dataDxfId="95"/>
    <tableColumn id="11" name="Vlr para Cálculo da Base do _x000a_Diferencial" dataDxfId="94">
      <calculatedColumnFormula>A94-D94</calculatedColumnFormula>
    </tableColumn>
    <tableColumn id="5" name="% FECP_x000a_" dataDxfId="93">
      <calculatedColumnFormula>((E95)/(C95))</calculatedColumnFormula>
    </tableColumn>
    <tableColumn id="6" name="B.de Calculo DIFAL_x000a_(Calculo ICMS por Dentro)" dataDxfId="92">
      <calculatedColumnFormula>(E95/C95)</calculatedColumnFormula>
    </tableColumn>
    <tableColumn id="17" name="% Redução" dataDxfId="91"/>
    <tableColumn id="18" name="Valor da Redução" dataDxfId="90">
      <calculatedColumnFormula>(G95*(H95/100))</calculatedColumnFormula>
    </tableColumn>
    <tableColumn id="16" name="BC do Difal_x000a_Após a Redução" dataDxfId="89">
      <calculatedColumnFormula>G95-I95</calculatedColumnFormula>
    </tableColumn>
    <tableColumn id="7" name="Vlr ICMS _x000a_Interestadual_x000a_" dataDxfId="88">
      <calculatedColumnFormula>(A94*(B94/100))</calculatedColumnFormula>
    </tableColumn>
    <tableColumn id="8" name="Vlr ICMS _x000a_Interno" dataDxfId="87">
      <calculatedColumnFormula>(J95*((C94+F95)/100))</calculatedColumnFormula>
    </tableColumn>
    <tableColumn id="9" name="Valor Difal" dataDxfId="86">
      <calculatedColumnFormula>(L95-K95)</calculatedColumnFormula>
    </tableColumn>
    <tableColumn id="10" name="Valor FECP_x000a_Recolhido_x000a_Separado" dataDxfId="85">
      <calculatedColumnFormula>(J95*(F95/100))</calculatedColumnFormula>
    </tableColumn>
    <tableColumn id="12" name="Vlr DIFAL_x000a_S\FECP" dataDxfId="84">
      <calculatedColumnFormula>(M95-N95)</calculatedColumnFormula>
    </tableColumn>
    <tableColumn id="13" name="Valor ICMS _x000a_Destino 60%" dataDxfId="83"/>
    <tableColumn id="14" name="Valor ICMS _x000a_Origem 40%" dataDxfId="82"/>
  </tableColumns>
  <tableStyleInfo name="TableStyleMedium2" showFirstColumn="0" showLastColumn="0" showRowStripes="1" showColumnStripes="0"/>
</table>
</file>

<file path=xl/tables/table18.xml><?xml version="1.0" encoding="utf-8"?>
<table xmlns="http://schemas.openxmlformats.org/spreadsheetml/2006/main" id="12" name="Tabela367182437213" displayName="Tabela367182437213" ref="A113:Q116" totalsRowShown="0" headerRowDxfId="81" headerRowBorderDxfId="80" tableBorderDxfId="79" totalsRowBorderDxfId="78">
  <autoFilter ref="A113:Q116"/>
  <tableColumns count="17">
    <tableColumn id="1" name="Valor da Mercadoria_x000a_(Valor de Outros)" dataDxfId="77"/>
    <tableColumn id="2" name="Aliq. Interestadual_x000a_(Aliq.ICMS)" dataDxfId="76"/>
    <tableColumn id="3" name="Aliq. Interna_x000a_(ALQ intra ou DIFAL Interna/ST)" dataDxfId="75"/>
    <tableColumn id="4" name="Vlr do ICMS Proprio_x000a_(Destado na Nfe)" dataDxfId="74"/>
    <tableColumn id="11" name="Vlr para Cálculo da Base do _x000a_Diferencial" dataDxfId="73">
      <calculatedColumnFormula>A113-D113</calculatedColumnFormula>
    </tableColumn>
    <tableColumn id="5" name="% FECP_x000a_" dataDxfId="72">
      <calculatedColumnFormula>((E114)/(C114))</calculatedColumnFormula>
    </tableColumn>
    <tableColumn id="6" name="B.de Calculo DIFAL_x000a_(Calculo ICMS por Dentro)" dataDxfId="71">
      <calculatedColumnFormula>(E114/C114)</calculatedColumnFormula>
    </tableColumn>
    <tableColumn id="17" name="% Redução" dataDxfId="70"/>
    <tableColumn id="18" name="Valor da Redução" dataDxfId="69">
      <calculatedColumnFormula>(G114*(H114/100))</calculatedColumnFormula>
    </tableColumn>
    <tableColumn id="16" name="BC do Difal_x000a_Após a Redução" dataDxfId="68">
      <calculatedColumnFormula>G114-I114</calculatedColumnFormula>
    </tableColumn>
    <tableColumn id="7" name="Vlr ICMS _x000a_Interestadual_x000a_" dataDxfId="67">
      <calculatedColumnFormula>(A113*(B113/100))</calculatedColumnFormula>
    </tableColumn>
    <tableColumn id="8" name="Vlr ICMS _x000a_Interno" dataDxfId="66">
      <calculatedColumnFormula>(J114*((C113+F114)/100))</calculatedColumnFormula>
    </tableColumn>
    <tableColumn id="9" name="Valor Difal" dataDxfId="65">
      <calculatedColumnFormula>(L114-K114)</calculatedColumnFormula>
    </tableColumn>
    <tableColumn id="10" name="Valor FECP_x000a_Recolhido_x000a_Separado" dataDxfId="64">
      <calculatedColumnFormula>(J114*(F114/100))</calculatedColumnFormula>
    </tableColumn>
    <tableColumn id="12" name="Vlr DIFAL_x000a_S\FECP" dataDxfId="63">
      <calculatedColumnFormula>(M114-N114)</calculatedColumnFormula>
    </tableColumn>
    <tableColumn id="13" name="Valor ICMS _x000a_Destino 60%" dataDxfId="62"/>
    <tableColumn id="14" name="Valor ICMS _x000a_Origem 40%" dataDxfId="61"/>
  </tableColumns>
  <tableStyleInfo name="TableStyleMedium2" showFirstColumn="0" showLastColumn="0" showRowStripes="1" showColumnStripes="0"/>
</table>
</file>

<file path=xl/tables/table19.xml><?xml version="1.0" encoding="utf-8"?>
<table xmlns="http://schemas.openxmlformats.org/spreadsheetml/2006/main" id="21" name="Tabela3691214351422" displayName="Tabela3691214351422" ref="A16:J19" totalsRowShown="0" headerRowBorderDxfId="60" tableBorderDxfId="59" totalsRowBorderDxfId="58">
  <autoFilter ref="A16:J19"/>
  <tableColumns count="10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(Calculo ICMS por Dentro)" dataDxfId="57">
      <calculatedColumnFormula>(A16/(C17))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56">
      <calculatedColumnFormula>H17*(60/100)</calculatedColumnFormula>
    </tableColumn>
    <tableColumn id="10" name="Valor ICMS _x000a_Origem 40%" dataDxfId="55">
      <calculatedColumnFormula>H17*(40/100)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34" name="Tabela369121435" displayName="Tabela369121435" ref="A28:K31" totalsRowShown="0" headerRowBorderDxfId="326" tableBorderDxfId="325" totalsRowBorderDxfId="324">
  <autoFilter ref="A28:K31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23">
      <calculatedColumnFormula>A28-D28</calculatedColumnFormula>
    </tableColumn>
    <tableColumn id="5" name="B.de Calculo DIFAL_x000a_(Calculo ICMS por Dentro)" dataDxfId="322">
      <calculatedColumnFormula>((E29)/(C29))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321">
      <calculatedColumnFormula>I29*(60/100)</calculatedColumnFormula>
    </tableColumn>
    <tableColumn id="10" name="Valor ICMS _x000a_Origem 40%" dataDxfId="320">
      <calculatedColumnFormula>I29*(60/100)</calculatedColumnFormula>
    </tableColumn>
  </tableColumns>
  <tableStyleInfo name="TableStyleMedium2" showFirstColumn="0" showLastColumn="0" showRowStripes="1" showColumnStripes="0"/>
</table>
</file>

<file path=xl/tables/table20.xml><?xml version="1.0" encoding="utf-8"?>
<table xmlns="http://schemas.openxmlformats.org/spreadsheetml/2006/main" id="22" name="Tabela3671824111923" displayName="Tabela3671824111923" ref="A35:L38" totalsRowShown="0" headerRowDxfId="54" headerRowBorderDxfId="53" tableBorderDxfId="52" totalsRowBorderDxfId="51">
  <autoFilter ref="A35:L38"/>
  <tableColumns count="12">
    <tableColumn id="1" name="Valor da Mercadoria_x000a_(Base ICMS Tributada)" dataDxfId="50"/>
    <tableColumn id="2" name="Aliq. Interestadual_x000a_(Aliq.ICMS)" dataDxfId="49"/>
    <tableColumn id="3" name="Aliq. Interna_x000a_(ALQ intra ou DIFAL Interna/ST)" dataDxfId="48"/>
    <tableColumn id="4" name="Vlr do ICMS Proprio_x000a_(Destado na Nfe)" dataDxfId="47"/>
    <tableColumn id="6" name="B.de Calculo DIFAL_x000a_(Calculo ICMS por Dentro)" dataDxfId="46">
      <calculatedColumnFormula>(A35/C36)</calculatedColumnFormula>
    </tableColumn>
    <tableColumn id="17" name="% Redução" dataDxfId="45"/>
    <tableColumn id="18" name="Valor da Redução" dataDxfId="44">
      <calculatedColumnFormula>(E36*(F36/100))</calculatedColumnFormula>
    </tableColumn>
    <tableColumn id="16" name="BC do Difal_x000a_Após a Redução" dataDxfId="43">
      <calculatedColumnFormula>E36-G36</calculatedColumnFormula>
    </tableColumn>
    <tableColumn id="7" name="Vlr ICMS _x000a_Interestadual_x000a_" dataDxfId="42">
      <calculatedColumnFormula>(H36*(B35/100))</calculatedColumnFormula>
    </tableColumn>
    <tableColumn id="8" name="Vlr ICMS _x000a_Interno" dataDxfId="41">
      <calculatedColumnFormula>(H36*((C35/100)))</calculatedColumnFormula>
    </tableColumn>
    <tableColumn id="9" name="Valor Difal" dataDxfId="40">
      <calculatedColumnFormula>(J36-I36)</calculatedColumnFormula>
    </tableColumn>
    <tableColumn id="13" name="Valor ICMS _x000a_Destino 60%" dataDxfId="39">
      <calculatedColumnFormula>(K36*(60/100))</calculatedColumnFormula>
    </tableColumn>
  </tableColumns>
  <tableStyleInfo name="TableStyleMedium2" showFirstColumn="0" showLastColumn="0" showRowStripes="1" showColumnStripes="0"/>
</table>
</file>

<file path=xl/tables/table21.xml><?xml version="1.0" encoding="utf-8"?>
<table xmlns="http://schemas.openxmlformats.org/spreadsheetml/2006/main" id="26" name="Tabela367302627" displayName="Tabela367302627" ref="A51:L54" totalsRowShown="0" headerRowDxfId="38" headerRowBorderDxfId="37" tableBorderDxfId="36" totalsRowBorderDxfId="35">
  <autoFilter ref="A51:L54"/>
  <tableColumns count="12">
    <tableColumn id="1" name="Valor da Mercadoria_x000a_(Base ICMS Tributada)" dataDxfId="34"/>
    <tableColumn id="2" name="Aliq. Interestadual_x000a_(Aliq.ICMS)" dataDxfId="33"/>
    <tableColumn id="3" name="Aliq. Interna_x000a_(ALQ intra ou DIFAL Interna/ST)" dataDxfId="32"/>
    <tableColumn id="4" name="Vlr do ICMS Proprio_x000a_(Destado na Nfe)" dataDxfId="31"/>
    <tableColumn id="5" name="% FECP_x000a_" dataDxfId="30">
      <calculatedColumnFormula>((#REF!)/(C52))</calculatedColumnFormula>
    </tableColumn>
    <tableColumn id="6" name="B.de Calculo DIFAL_x000a_(Calculo ICMS por Dentro)" dataDxfId="29">
      <calculatedColumnFormula>(A51/C52)</calculatedColumnFormula>
    </tableColumn>
    <tableColumn id="7" name="Vlr ICMS _x000a_Interestadual_x000a_" dataDxfId="28">
      <calculatedColumnFormula>(F52*(C51/100))</calculatedColumnFormula>
    </tableColumn>
    <tableColumn id="8" name="Vlr ICMS _x000a_Interno" dataDxfId="27">
      <calculatedColumnFormula>(F52*((C51+E52)/100))</calculatedColumnFormula>
    </tableColumn>
    <tableColumn id="9" name="Valor Difal2" dataDxfId="26">
      <calculatedColumnFormula>(H52-G52)</calculatedColumnFormula>
    </tableColumn>
    <tableColumn id="10" name="Valor FECP_x000a_Recolhido_x000a_Separado" dataDxfId="25">
      <calculatedColumnFormula>(F52*(E52/100))</calculatedColumnFormula>
    </tableColumn>
    <tableColumn id="12" name="Vlr DIFAL_x000a_S\FECP" dataDxfId="24">
      <calculatedColumnFormula>(I52-J52)</calculatedColumnFormula>
    </tableColumn>
    <tableColumn id="13" name="Valor ICMS _x000a_Destino 60%" dataDxfId="23">
      <calculatedColumnFormula>(K52*(40/100))</calculatedColumnFormula>
    </tableColumn>
  </tableColumns>
  <tableStyleInfo name="TableStyleMedium2" showFirstColumn="0" showLastColumn="0" showRowStripes="1" showColumnStripes="0"/>
</table>
</file>

<file path=xl/tables/table22.xml><?xml version="1.0" encoding="utf-8"?>
<table xmlns="http://schemas.openxmlformats.org/spreadsheetml/2006/main" id="33" name="Tabela3671824112934" displayName="Tabela3671824112934" ref="A70:O73" totalsRowShown="0" headerRowDxfId="22" headerRowBorderDxfId="21" tableBorderDxfId="20" totalsRowBorderDxfId="19">
  <autoFilter ref="A70:O73"/>
  <tableColumns count="15">
    <tableColumn id="1" name="Valor da Mercadoria_x000a_(Base ICMS Tributada)" dataDxfId="18"/>
    <tableColumn id="2" name="Aliq. Interestadual_x000a_(Aliq.ICMS)" dataDxfId="17"/>
    <tableColumn id="3" name="Aliq. Interna_x000a_(ALQ intra ou DIFAL Interna/ST)" dataDxfId="16"/>
    <tableColumn id="4" name="Vlr do ICMS Proprio_x000a_(Destado na Nfe)" dataDxfId="15"/>
    <tableColumn id="5" name="% FECP_x000a_" dataDxfId="14">
      <calculatedColumnFormula>((#REF!)/(C71))</calculatedColumnFormula>
    </tableColumn>
    <tableColumn id="6" name="B.de Calculo DIFAL_x000a_(Calculo ICMS por Dentro)" dataDxfId="13">
      <calculatedColumnFormula>(A70/C71)</calculatedColumnFormula>
    </tableColumn>
    <tableColumn id="17" name="% Redução" dataDxfId="12"/>
    <tableColumn id="18" name="Valor da Redução" dataDxfId="11">
      <calculatedColumnFormula>(F71*(G71/100))</calculatedColumnFormula>
    </tableColumn>
    <tableColumn id="16" name="BC do Difal_x000a_Após a Redução" dataDxfId="10">
      <calculatedColumnFormula>F71-H71</calculatedColumnFormula>
    </tableColumn>
    <tableColumn id="7" name="Vlr ICMS _x000a_Interestadual_x000a_" dataDxfId="9">
      <calculatedColumnFormula>(I71*(B70/100))</calculatedColumnFormula>
    </tableColumn>
    <tableColumn id="8" name="Vlr ICMS _x000a_Interno" dataDxfId="8">
      <calculatedColumnFormula>(I71*((C70)/100))</calculatedColumnFormula>
    </tableColumn>
    <tableColumn id="9" name="Valor Difal" dataDxfId="7">
      <calculatedColumnFormula>(K71-J71)</calculatedColumnFormula>
    </tableColumn>
    <tableColumn id="10" name="Valor FECP_x000a_Recolhido_x000a_Separado" dataDxfId="6">
      <calculatedColumnFormula>(I71*(E71/100))</calculatedColumnFormula>
    </tableColumn>
    <tableColumn id="12" name="Vlr DIFAL_x000a_S\FECP" dataDxfId="5">
      <calculatedColumnFormula>(L71-M71)</calculatedColumnFormula>
    </tableColumn>
    <tableColumn id="13" name="Valor ICMS _x000a_Destino 60%" dataDxfId="4">
      <calculatedColumnFormula>(N71*(60/100))</calculatedColumnFormula>
    </tableColumn>
  </tableColumns>
  <tableStyleInfo name="TableStyleMedium2" showFirstColumn="0" showLastColumn="0" showRowStripes="1" showColumnStripes="0"/>
</table>
</file>

<file path=xl/tables/table23.xml><?xml version="1.0" encoding="utf-8"?>
<table xmlns="http://schemas.openxmlformats.org/spreadsheetml/2006/main" id="37" name="Tabela369121435142238" displayName="Tabela369121435142238" ref="A11:H14" totalsRowShown="0" headerRowBorderDxfId="3" tableBorderDxfId="2" totalsRowBorderDxfId="1">
  <autoFilter ref="A11:H14"/>
  <tableColumns count="8">
    <tableColumn id="1" name="Valor da Mercadoria_x000a_(Base de Calculo Tributada)"/>
    <tableColumn id="2" name="Aliq. Interestadual_x000a_(Aliq.ICMS)"/>
    <tableColumn id="3" name="Aliq. Interna_x000a_(ALQ intra ou DIFAL Interna/ST)"/>
    <tableColumn id="4" name="Vlr do ICMS Proprio_x000a_(Destado na Nfe)"/>
    <tableColumn id="5" name="B.de Calculo DIFAL_x000a_" dataDxfId="0">
      <calculatedColumnFormula>(A11)</calculatedColumnFormula>
    </tableColumn>
    <tableColumn id="6" name="Vlr ICMS _x000a_Interestadual"/>
    <tableColumn id="7" name="Vlr ICMS _x000a_Interno_x000a_"/>
    <tableColumn id="8" name="Valor Difal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35" name="Tabela36912141636" displayName="Tabela36912141636" ref="A43:K46" totalsRowShown="0" headerRowBorderDxfId="319" tableBorderDxfId="318" totalsRowBorderDxfId="317">
  <autoFilter ref="A43:K46"/>
  <tableColumns count="11">
    <tableColumn id="1" name="Valor da Mercadoria_x000a_(Valor de Outros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16">
      <calculatedColumnFormula>A43-D43</calculatedColumnFormula>
    </tableColumn>
    <tableColumn id="5" name="B.de Calculo DIFAL_x000a_(Calculo ICMS por Dentro)" dataDxfId="315">
      <calculatedColumnFormula>((E44)/(C44))</calculatedColumnFormula>
    </tableColumn>
    <tableColumn id="6" name="Vlr ICMS _x000a_Interestadual"/>
    <tableColumn id="7" name="Vlr ICMS _x000a_Interno_x000a_"/>
    <tableColumn id="8" name="Valor Difal"/>
    <tableColumn id="9" name="Valor ICMS _x000a_Destino 60%" dataDxfId="314">
      <calculatedColumnFormula>I44*(60/100)</calculatedColumnFormula>
    </tableColumn>
    <tableColumn id="10" name="Valor ICMS _x000a_Origem 40%" dataDxfId="313">
      <calculatedColumnFormula>I44*(40/100)</calculatedColumnFormula>
    </tableColumn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2" name="Tabela36912333" displayName="Tabela36912333" ref="A59:K62" totalsRowShown="0" headerRowBorderDxfId="312" tableBorderDxfId="311" totalsRowBorderDxfId="310">
  <autoFilter ref="A59:K62"/>
  <tableColumns count="11">
    <tableColumn id="1" name="Valor da Mercadoria_x000a_(Base ICMS Tributada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09">
      <calculatedColumnFormula>A59-D59</calculatedColumnFormula>
    </tableColumn>
    <tableColumn id="5" name="B.de Calculo DIFAL_x000a_(Calculo ICMS por Dentro)" dataDxfId="308">
      <calculatedColumnFormula>((E60)/(C60))</calculatedColumnFormula>
    </tableColumn>
    <tableColumn id="6" name="Vlr ICMS _x000a_Interestadual" dataDxfId="307">
      <calculatedColumnFormula>(A59*(B59/100))</calculatedColumnFormula>
    </tableColumn>
    <tableColumn id="7" name="Vlr ICMS _x000a_Interno_x000a_"/>
    <tableColumn id="8" name="Valor Difal"/>
    <tableColumn id="9" name="Valor ICMS _x000a_Destino 40%" dataDxfId="306">
      <calculatedColumnFormula>I60*(40/100)</calculatedColumnFormula>
    </tableColumn>
    <tableColumn id="10" name="Valor ICMS _x000a_Origem 60%" dataDxfId="305">
      <calculatedColumnFormula>I60*(60/100)</calculatedColumnFormula>
    </tableColumn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4" name="Tabela36912335" displayName="Tabela36912335" ref="A74:K77" totalsRowShown="0" headerRowBorderDxfId="304" tableBorderDxfId="303" totalsRowBorderDxfId="302">
  <autoFilter ref="A74:K77"/>
  <tableColumns count="11">
    <tableColumn id="1" name="Valor da Mercadoria_x000a_(Valor de Isento)"/>
    <tableColumn id="2" name="Aliq. Interestadual_x000a_(Aliq.ICMS)"/>
    <tableColumn id="3" name="Aliq. Interna_x000a_(ALQ intra ou DIFAL Interna/ST)"/>
    <tableColumn id="4" name="Vlr do ICMS Proprio_x000a_(Destado na Nfe)"/>
    <tableColumn id="11" name="Vlr para Cálculo da Base do _x000a_Diferencial" dataDxfId="301">
      <calculatedColumnFormula>A74-D74</calculatedColumnFormula>
    </tableColumn>
    <tableColumn id="5" name="B.de Calculo DIFAL_x000a_(Calculo ICMS por Dentro)" dataDxfId="300">
      <calculatedColumnFormula>((E75)/(C75))</calculatedColumnFormula>
    </tableColumn>
    <tableColumn id="6" name="Vlr ICMS _x000a_Interestadual" dataDxfId="299">
      <calculatedColumnFormula>(A74*(B74/100))</calculatedColumnFormula>
    </tableColumn>
    <tableColumn id="7" name="Vlr ICMS _x000a_Interno_x000a_"/>
    <tableColumn id="8" name="Valor Difal"/>
    <tableColumn id="9" name="Valor ICMS _x000a_Destino 40%" dataDxfId="298">
      <calculatedColumnFormula>I75*(40/100)</calculatedColumnFormula>
    </tableColumn>
    <tableColumn id="10" name="Valor ICMS _x000a_Origem 60%" dataDxfId="297">
      <calculatedColumnFormula>I75*(60/100)</calculatedColumnFormula>
    </tableColumn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5" name="Tabela36912336" displayName="Tabela36912336" ref="A89:K92" totalsRowShown="0" headerRowBorderDxfId="296" tableBorderDxfId="295" totalsRowBorderDxfId="294">
  <autoFilter ref="A89:K92"/>
  <tableColumns count="11">
    <tableColumn id="1" name="Valor da Mercadoria_x000a_(Valor de Outros)" dataDxfId="293"/>
    <tableColumn id="2" name="Aliq. Interestadual_x000a_(Aliq.ICMS)" dataDxfId="292"/>
    <tableColumn id="3" name="Aliq. Interna_x000a_(ALQ intra ou DIFAL Interna/ST)" dataDxfId="291"/>
    <tableColumn id="4" name="Vlr do ICMS Proprio_x000a_(Destado na Nfe)" dataDxfId="290"/>
    <tableColumn id="11" name="Vlr para Cálculo da Base do _x000a_Diferencial" dataDxfId="289">
      <calculatedColumnFormula>A89-D89</calculatedColumnFormula>
    </tableColumn>
    <tableColumn id="5" name="B.de Calculo DIFAL_x000a_(Calculo ICMS por Dentro)" dataDxfId="288">
      <calculatedColumnFormula>((E90)/(C90))</calculatedColumnFormula>
    </tableColumn>
    <tableColumn id="6" name="Vlr ICMS _x000a_Interestadual" dataDxfId="287">
      <calculatedColumnFormula>(A89*(B89/100))</calculatedColumnFormula>
    </tableColumn>
    <tableColumn id="7" name="Vlr ICMS _x000a_Interno_x000a_" dataDxfId="286"/>
    <tableColumn id="8" name="Valor Difal" dataDxfId="285"/>
    <tableColumn id="9" name="Valor ICMS _x000a_Destino 40%" dataDxfId="284">
      <calculatedColumnFormula>I90*(40/100)</calculatedColumnFormula>
    </tableColumn>
    <tableColumn id="10" name="Valor ICMS _x000a_Origem 60%" dataDxfId="283">
      <calculatedColumnFormula>I90*(60/100)</calculatedColumnFormula>
    </tableColumn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29" name="Tabela36730" displayName="Tabela36730" ref="A13:M16" totalsRowShown="0" headerRowDxfId="282" headerRowBorderDxfId="281" tableBorderDxfId="280" totalsRowBorderDxfId="279">
  <autoFilter ref="A13:M16"/>
  <tableColumns count="13">
    <tableColumn id="1" name="Valor da Mercadoria_x000a_(Base ICMS Tributada)" dataDxfId="278"/>
    <tableColumn id="2" name="Aliq. Interestadual_x000a_(Aliq.ICMS)" dataDxfId="277"/>
    <tableColumn id="3" name="Aliq. Interna_x000a_(ALQ intra ou DIFAL Interna/ST)" dataDxfId="276"/>
    <tableColumn id="4" name="Vlr do ICMS Proprio_x000a_(Destado na Nfe)" dataDxfId="275"/>
    <tableColumn id="11" name="Vlr para Cálculo da Base do _x000a_Diferencial" dataDxfId="274">
      <calculatedColumnFormula>A13-D13</calculatedColumnFormula>
    </tableColumn>
    <tableColumn id="5" name="% FECP_x000a_" dataDxfId="273">
      <calculatedColumnFormula>((E14)/(C14))</calculatedColumnFormula>
    </tableColumn>
    <tableColumn id="6" name="B.de Calculo DIFAL_x000a_(Calculo ICMS por Dentro)" dataDxfId="272">
      <calculatedColumnFormula>(E14/C14)</calculatedColumnFormula>
    </tableColumn>
    <tableColumn id="7" name="Vlr ICMS _x000a_Interestadual_x000a_" dataDxfId="271">
      <calculatedColumnFormula>(G14*(C13/100))</calculatedColumnFormula>
    </tableColumn>
    <tableColumn id="8" name="Vlr ICMS _x000a_Interno" dataDxfId="270">
      <calculatedColumnFormula>(G14*((C13+F14)/100))</calculatedColumnFormula>
    </tableColumn>
    <tableColumn id="9" name="Valor Difal2" dataDxfId="269">
      <calculatedColumnFormula>(I14-H14)</calculatedColumnFormula>
    </tableColumn>
    <tableColumn id="10" name="Valor FECP_x000a_Recolhido_x000a_Separado" dataDxfId="268">
      <calculatedColumnFormula>(G14*(F14/100))</calculatedColumnFormula>
    </tableColumn>
    <tableColumn id="12" name="Vlr DIFAL_x000a_S\FECP" dataDxfId="267">
      <calculatedColumnFormula>(J14-K14)</calculatedColumnFormula>
    </tableColumn>
    <tableColumn id="13" name="Valor ICMS _x000a_Destino 40%2" dataDxfId="266">
      <calculatedColumnFormula>(L14*(40/100))</calculatedColumnFormula>
    </tableColumn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30" name="Tabela3671531" displayName="Tabela3671531" ref="A27:M30" totalsRowShown="0" headerRowDxfId="265" headerRowBorderDxfId="264" tableBorderDxfId="263" totalsRowBorderDxfId="262">
  <autoFilter ref="A27:M30"/>
  <tableColumns count="13">
    <tableColumn id="1" name="Valor da Mercadoria_x000a_(Valor de Isento)" dataDxfId="261"/>
    <tableColumn id="2" name="Aliq. Interestadual_x000a_(Aliq.ICMS)" dataDxfId="260"/>
    <tableColumn id="3" name="Aliq. Interna_x000a_(ALQ intra ou DIFAL Interna/ST)" dataDxfId="259"/>
    <tableColumn id="4" name="Vlr do ICMS Proprio_x000a_(Destado na Nfe)" dataDxfId="258">
      <calculatedColumnFormula>(A28*(B28/100))</calculatedColumnFormula>
    </tableColumn>
    <tableColumn id="11" name="Vlr para Cálculo da Base do _x000a_Diferencial" dataDxfId="257">
      <calculatedColumnFormula>A27-D27</calculatedColumnFormula>
    </tableColumn>
    <tableColumn id="5" name="% FECP_x000a_" dataDxfId="256">
      <calculatedColumnFormula>((E28)/(C28))</calculatedColumnFormula>
    </tableColumn>
    <tableColumn id="6" name="B.de Calculo DIFAL_x000a_(Calculo ICMS por Dentro)" dataDxfId="255">
      <calculatedColumnFormula>(E28/C28)</calculatedColumnFormula>
    </tableColumn>
    <tableColumn id="7" name="Vlr ICMS _x000a_Interestadual_x000a_" dataDxfId="254">
      <calculatedColumnFormula>(G28*(C27/100))</calculatedColumnFormula>
    </tableColumn>
    <tableColumn id="8" name="Vlr ICMS _x000a_Interno" dataDxfId="253">
      <calculatedColumnFormula>(G28*((C27+F28)/100))</calculatedColumnFormula>
    </tableColumn>
    <tableColumn id="9" name="Valor Difal" dataDxfId="252">
      <calculatedColumnFormula>(I28-H28)</calculatedColumnFormula>
    </tableColumn>
    <tableColumn id="10" name="Valor FECP_x000a_Recolhido_x000a_Separado" dataDxfId="251">
      <calculatedColumnFormula>(G28*(F28/100))</calculatedColumnFormula>
    </tableColumn>
    <tableColumn id="12" name="Vlr DIFAL_x000a_S\FECP" dataDxfId="250">
      <calculatedColumnFormula>(J28-K28)</calculatedColumnFormula>
    </tableColumn>
    <tableColumn id="13" name="Valor ICMS _x000a_Destino 60%" dataDxfId="249">
      <calculatedColumnFormula>(L28*(60/100))</calculatedColumnFormula>
    </tableColumn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31" name="Tabela367151732" displayName="Tabela367151732" ref="A41:M44" totalsRowShown="0" headerRowDxfId="248" headerRowBorderDxfId="247" tableBorderDxfId="246" totalsRowBorderDxfId="245">
  <autoFilter ref="A41:M44"/>
  <tableColumns count="13">
    <tableColumn id="1" name="Valor da Mercadoria_x000a_(Valor de Outros)" dataDxfId="244"/>
    <tableColumn id="2" name="Aliq. Interestadual_x000a_(Aliq.ICMS)" dataDxfId="243"/>
    <tableColumn id="3" name="Aliq. Interna_x000a_(ALQ intra ou DIFAL Interna/ST)" dataDxfId="242"/>
    <tableColumn id="4" name="Vlr do ICMS Proprio_x000a_(Destado na Nfe)" dataDxfId="241"/>
    <tableColumn id="11" name="Vlr para Cálculo da Base do _x000a_Diferencial" dataDxfId="240">
      <calculatedColumnFormula>A41-D41</calculatedColumnFormula>
    </tableColumn>
    <tableColumn id="5" name="% FECP_x000a_" dataDxfId="239">
      <calculatedColumnFormula>((E42)/(C42))</calculatedColumnFormula>
    </tableColumn>
    <tableColumn id="6" name="B.de Calculo DIFAL_x000a_(Calculo ICMS por Dentro)" dataDxfId="238">
      <calculatedColumnFormula>(E42/C42)</calculatedColumnFormula>
    </tableColumn>
    <tableColumn id="7" name="Vlr ICMS _x000a_Interestadual_x000a_" dataDxfId="237">
      <calculatedColumnFormula>(G42*(C41/100))</calculatedColumnFormula>
    </tableColumn>
    <tableColumn id="8" name="Vlr ICMS _x000a_Interno" dataDxfId="236">
      <calculatedColumnFormula>(G42*((C41+F42)/100))</calculatedColumnFormula>
    </tableColumn>
    <tableColumn id="9" name="Valor Difal2" dataDxfId="235">
      <calculatedColumnFormula>(I42-H42)</calculatedColumnFormula>
    </tableColumn>
    <tableColumn id="10" name="Valor FECP_x000a_Recolhido_x000a_Separado" dataDxfId="234">
      <calculatedColumnFormula>(G42*(F42/100))</calculatedColumnFormula>
    </tableColumn>
    <tableColumn id="12" name="Vlr DIFAL_x000a_S\FECP" dataDxfId="233">
      <calculatedColumnFormula>(J42-K42)</calculatedColumnFormula>
    </tableColumn>
    <tableColumn id="13" name="Valor ICMS _x000a_Destino 40%2" dataDxfId="232">
      <calculatedColumnFormula>(L42*(40/100))</calculatedColumnFormula>
    </tableColumn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Escritório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6" Type="http://schemas.openxmlformats.org/officeDocument/2006/relationships/table" Target="../tables/table4.xml"/><Relationship Id="rId5" Type="http://schemas.openxmlformats.org/officeDocument/2006/relationships/table" Target="../tables/table3.xml"/><Relationship Id="rId4" Type="http://schemas.openxmlformats.org/officeDocument/2006/relationships/table" Target="../tables/table2.xml"/><Relationship Id="rId9" Type="http://schemas.openxmlformats.org/officeDocument/2006/relationships/comments" Target="../comments1.xm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12.xml"/><Relationship Id="rId3" Type="http://schemas.openxmlformats.org/officeDocument/2006/relationships/table" Target="../tables/table7.xml"/><Relationship Id="rId7" Type="http://schemas.openxmlformats.org/officeDocument/2006/relationships/table" Target="../tables/table1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Relationship Id="rId6" Type="http://schemas.openxmlformats.org/officeDocument/2006/relationships/table" Target="../tables/table10.xml"/><Relationship Id="rId5" Type="http://schemas.openxmlformats.org/officeDocument/2006/relationships/table" Target="../tables/table9.xml"/><Relationship Id="rId4" Type="http://schemas.openxmlformats.org/officeDocument/2006/relationships/table" Target="../tables/table8.xml"/><Relationship Id="rId9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4.xml"/><Relationship Id="rId7" Type="http://schemas.openxmlformats.org/officeDocument/2006/relationships/table" Target="../tables/table18.xml"/><Relationship Id="rId2" Type="http://schemas.openxmlformats.org/officeDocument/2006/relationships/table" Target="../tables/table13.xml"/><Relationship Id="rId1" Type="http://schemas.openxmlformats.org/officeDocument/2006/relationships/drawing" Target="../drawings/drawing3.xml"/><Relationship Id="rId6" Type="http://schemas.openxmlformats.org/officeDocument/2006/relationships/table" Target="../tables/table17.xml"/><Relationship Id="rId5" Type="http://schemas.openxmlformats.org/officeDocument/2006/relationships/table" Target="../tables/table16.xml"/><Relationship Id="rId4" Type="http://schemas.openxmlformats.org/officeDocument/2006/relationships/table" Target="../tables/table15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9.xml"/><Relationship Id="rId7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4.xml"/><Relationship Id="rId6" Type="http://schemas.openxmlformats.org/officeDocument/2006/relationships/table" Target="../tables/table22.xml"/><Relationship Id="rId5" Type="http://schemas.openxmlformats.org/officeDocument/2006/relationships/table" Target="../tables/table21.xml"/><Relationship Id="rId4" Type="http://schemas.openxmlformats.org/officeDocument/2006/relationships/table" Target="../tables/table20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3.xml"/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K92"/>
  <sheetViews>
    <sheetView tabSelected="1" workbookViewId="0">
      <selection activeCell="M24" sqref="M24"/>
    </sheetView>
  </sheetViews>
  <sheetFormatPr defaultRowHeight="15" x14ac:dyDescent="0.25"/>
  <cols>
    <col min="1" max="1" width="14.85546875" customWidth="1"/>
    <col min="2" max="2" width="13.5703125" customWidth="1"/>
    <col min="3" max="3" width="14.5703125" customWidth="1"/>
    <col min="4" max="4" width="15.28515625" customWidth="1"/>
    <col min="5" max="5" width="14.7109375" customWidth="1"/>
    <col min="6" max="6" width="15.85546875" customWidth="1"/>
    <col min="7" max="7" width="12.85546875" customWidth="1"/>
    <col min="8" max="8" width="12.140625" customWidth="1"/>
    <col min="9" max="9" width="10.85546875" customWidth="1"/>
    <col min="10" max="10" width="13.85546875" customWidth="1"/>
    <col min="11" max="11" width="16.42578125" customWidth="1"/>
  </cols>
  <sheetData>
    <row r="1" spans="1:11" ht="15.75" thickBot="1" x14ac:dyDescent="0.3"/>
    <row r="2" spans="1:11" x14ac:dyDescent="0.25">
      <c r="A2" s="56"/>
      <c r="B2" s="57"/>
      <c r="C2" s="57"/>
      <c r="D2" s="57"/>
      <c r="E2" s="57"/>
      <c r="F2" s="57"/>
      <c r="G2" s="57"/>
      <c r="H2" s="57"/>
      <c r="I2" s="57"/>
      <c r="J2" s="57"/>
      <c r="K2" s="58"/>
    </row>
    <row r="3" spans="1:11" ht="15.75" thickBot="1" x14ac:dyDescent="0.3">
      <c r="A3" s="59"/>
      <c r="B3" s="24"/>
      <c r="C3" s="24"/>
      <c r="D3" s="24"/>
      <c r="E3" s="24"/>
      <c r="F3" s="24"/>
      <c r="G3" s="24"/>
      <c r="H3" s="24"/>
      <c r="I3" s="24"/>
      <c r="J3" s="24"/>
      <c r="K3" s="46"/>
    </row>
    <row r="4" spans="1:11" x14ac:dyDescent="0.25">
      <c r="A4" s="39"/>
      <c r="B4" s="40"/>
      <c r="C4" s="40"/>
      <c r="D4" s="40"/>
      <c r="E4" s="40"/>
      <c r="F4" s="40"/>
      <c r="G4" s="40"/>
      <c r="H4" s="40"/>
      <c r="I4" s="40"/>
      <c r="J4" s="40"/>
      <c r="K4" s="41"/>
    </row>
    <row r="5" spans="1:11" x14ac:dyDescent="0.25">
      <c r="A5" s="42"/>
      <c r="B5" s="7"/>
      <c r="C5" s="7"/>
      <c r="D5" s="7"/>
      <c r="E5" s="7"/>
      <c r="F5" s="7"/>
      <c r="G5" s="7"/>
      <c r="H5" s="7"/>
      <c r="I5" s="7"/>
      <c r="J5" s="7"/>
      <c r="K5" s="43"/>
    </row>
    <row r="6" spans="1:11" x14ac:dyDescent="0.25">
      <c r="A6" s="44"/>
      <c r="B6" s="3"/>
      <c r="C6" s="3"/>
      <c r="D6" s="3"/>
      <c r="E6" s="3"/>
      <c r="F6" s="3"/>
      <c r="G6" s="3"/>
      <c r="H6" s="3"/>
      <c r="I6" s="3"/>
      <c r="J6" s="3"/>
      <c r="K6" s="45"/>
    </row>
    <row r="7" spans="1:11" x14ac:dyDescent="0.25">
      <c r="A7" s="42"/>
      <c r="B7" s="7"/>
      <c r="C7" s="7"/>
      <c r="D7" s="7"/>
      <c r="E7" s="7"/>
      <c r="F7" s="7"/>
      <c r="G7" s="7"/>
      <c r="H7" s="7"/>
      <c r="I7" s="7"/>
      <c r="J7" s="7"/>
      <c r="K7" s="46"/>
    </row>
    <row r="8" spans="1:11" x14ac:dyDescent="0.25">
      <c r="A8" s="42"/>
      <c r="B8" s="7"/>
      <c r="C8" s="7"/>
      <c r="D8" s="7"/>
      <c r="E8" s="7"/>
      <c r="F8" s="7"/>
      <c r="G8" s="7"/>
      <c r="H8" s="7"/>
      <c r="I8" s="7"/>
      <c r="J8" s="7"/>
      <c r="K8" s="46"/>
    </row>
    <row r="9" spans="1:11" x14ac:dyDescent="0.25">
      <c r="A9" s="42"/>
      <c r="B9" s="7"/>
      <c r="C9" s="7"/>
      <c r="D9" s="7"/>
      <c r="E9" s="7"/>
      <c r="F9" s="7"/>
      <c r="G9" s="7"/>
      <c r="H9" s="7"/>
      <c r="I9" s="7"/>
      <c r="J9" s="7"/>
      <c r="K9" s="46"/>
    </row>
    <row r="10" spans="1:11" x14ac:dyDescent="0.25">
      <c r="A10" s="42"/>
      <c r="B10" s="7"/>
      <c r="C10" s="7"/>
      <c r="D10" s="7"/>
      <c r="E10" s="7"/>
      <c r="F10" s="7"/>
      <c r="G10" s="7"/>
      <c r="H10" s="7"/>
      <c r="I10" s="7"/>
      <c r="J10" s="7"/>
      <c r="K10" s="46"/>
    </row>
    <row r="11" spans="1:11" x14ac:dyDescent="0.25">
      <c r="A11" s="42"/>
      <c r="B11" s="7"/>
      <c r="C11" s="7"/>
      <c r="D11" s="7"/>
      <c r="E11" s="7"/>
      <c r="F11" s="7"/>
      <c r="G11" s="7"/>
      <c r="H11" s="7"/>
      <c r="I11" s="7"/>
      <c r="J11" s="7"/>
      <c r="K11" s="46"/>
    </row>
    <row r="12" spans="1:11" ht="7.5" customHeight="1" x14ac:dyDescent="0.25">
      <c r="A12" s="47"/>
      <c r="B12" s="23"/>
      <c r="C12" s="23"/>
      <c r="D12" s="23"/>
      <c r="E12" s="23"/>
      <c r="F12" s="3"/>
      <c r="G12" s="23"/>
      <c r="H12" s="23"/>
      <c r="I12" s="23"/>
      <c r="J12" s="23"/>
      <c r="K12" s="48"/>
    </row>
    <row r="13" spans="1:11" ht="75.75" customHeight="1" x14ac:dyDescent="0.25">
      <c r="A13" s="49" t="s">
        <v>3</v>
      </c>
      <c r="B13" s="12" t="s">
        <v>2</v>
      </c>
      <c r="C13" s="13" t="s">
        <v>1</v>
      </c>
      <c r="D13" s="13" t="s">
        <v>4</v>
      </c>
      <c r="E13" s="13" t="s">
        <v>10</v>
      </c>
      <c r="F13" s="18" t="s">
        <v>5</v>
      </c>
      <c r="G13" s="13" t="s">
        <v>6</v>
      </c>
      <c r="H13" s="18" t="s">
        <v>7</v>
      </c>
      <c r="I13" s="14" t="s">
        <v>0</v>
      </c>
      <c r="J13" s="18" t="s">
        <v>8</v>
      </c>
      <c r="K13" s="50" t="s">
        <v>9</v>
      </c>
    </row>
    <row r="14" spans="1:11" x14ac:dyDescent="0.25">
      <c r="A14" s="51">
        <v>1000</v>
      </c>
      <c r="B14" s="9">
        <v>12</v>
      </c>
      <c r="C14" s="9">
        <v>18</v>
      </c>
      <c r="D14" s="9">
        <f>(A14*(B14/100))</f>
        <v>120</v>
      </c>
      <c r="E14" s="9"/>
      <c r="F14" s="9"/>
      <c r="G14" s="9"/>
      <c r="H14" s="9"/>
      <c r="I14" s="9"/>
      <c r="J14" s="9"/>
      <c r="K14" s="52"/>
    </row>
    <row r="15" spans="1:11" x14ac:dyDescent="0.25">
      <c r="A15" s="51"/>
      <c r="B15" s="9"/>
      <c r="C15" s="9">
        <f>(1-(C14/100))</f>
        <v>0.82000000000000006</v>
      </c>
      <c r="D15" s="9"/>
      <c r="E15" s="9">
        <f>A14-D14</f>
        <v>880</v>
      </c>
      <c r="F15" s="9">
        <f>((E15)/(C15))</f>
        <v>1073.1707317073169</v>
      </c>
      <c r="G15" s="9">
        <f>(F15*(B14/100))</f>
        <v>128.78048780487802</v>
      </c>
      <c r="H15" s="9">
        <f>(F15*(C14/100))</f>
        <v>193.17073170731703</v>
      </c>
      <c r="I15" s="9">
        <f>H15-G15</f>
        <v>64.390243902439011</v>
      </c>
      <c r="J15" s="9">
        <f>I15*(40/100)</f>
        <v>25.756097560975604</v>
      </c>
      <c r="K15" s="52">
        <f>I15*(60/100)</f>
        <v>38.634146341463406</v>
      </c>
    </row>
    <row r="16" spans="1:11" ht="15.75" thickBot="1" x14ac:dyDescent="0.3">
      <c r="A16" s="53"/>
      <c r="B16" s="54"/>
      <c r="C16" s="54"/>
      <c r="D16" s="54"/>
      <c r="E16" s="54"/>
      <c r="F16" s="54"/>
      <c r="G16" s="54"/>
      <c r="H16" s="54"/>
      <c r="I16" s="54"/>
      <c r="J16" s="54"/>
      <c r="K16" s="55"/>
    </row>
    <row r="18" spans="1:11" ht="15.75" thickBot="1" x14ac:dyDescent="0.3"/>
    <row r="19" spans="1:11" x14ac:dyDescent="0.25">
      <c r="A19" s="39"/>
      <c r="B19" s="40"/>
      <c r="C19" s="40"/>
      <c r="D19" s="40"/>
      <c r="E19" s="40"/>
      <c r="F19" s="40"/>
      <c r="G19" s="40"/>
      <c r="H19" s="40"/>
      <c r="I19" s="40"/>
      <c r="J19" s="40"/>
      <c r="K19" s="41"/>
    </row>
    <row r="20" spans="1:11" x14ac:dyDescent="0.25">
      <c r="A20" s="42"/>
      <c r="B20" s="7"/>
      <c r="C20" s="7"/>
      <c r="D20" s="7"/>
      <c r="E20" s="7"/>
      <c r="F20" s="7"/>
      <c r="G20" s="7"/>
      <c r="H20" s="7"/>
      <c r="I20" s="7"/>
      <c r="J20" s="7"/>
      <c r="K20" s="43"/>
    </row>
    <row r="21" spans="1:11" x14ac:dyDescent="0.25">
      <c r="A21" s="44"/>
      <c r="B21" s="3"/>
      <c r="C21" s="3"/>
      <c r="D21" s="3"/>
      <c r="E21" s="3"/>
      <c r="F21" s="3"/>
      <c r="G21" s="3"/>
      <c r="H21" s="3"/>
      <c r="I21" s="3"/>
      <c r="J21" s="3"/>
      <c r="K21" s="45"/>
    </row>
    <row r="22" spans="1:11" x14ac:dyDescent="0.25">
      <c r="A22" s="42"/>
      <c r="B22" s="7"/>
      <c r="C22" s="7"/>
      <c r="D22" s="7"/>
      <c r="E22" s="7"/>
      <c r="F22" s="7"/>
      <c r="G22" s="7"/>
      <c r="H22" s="7"/>
      <c r="I22" s="7"/>
      <c r="J22" s="7"/>
      <c r="K22" s="46"/>
    </row>
    <row r="23" spans="1:11" x14ac:dyDescent="0.25">
      <c r="A23" s="42"/>
      <c r="B23" s="7"/>
      <c r="C23" s="7"/>
      <c r="D23" s="7"/>
      <c r="E23" s="7"/>
      <c r="F23" s="7"/>
      <c r="G23" s="7"/>
      <c r="H23" s="7"/>
      <c r="I23" s="7"/>
      <c r="J23" s="7"/>
      <c r="K23" s="46"/>
    </row>
    <row r="24" spans="1:11" x14ac:dyDescent="0.25">
      <c r="A24" s="42"/>
      <c r="B24" s="7"/>
      <c r="C24" s="7"/>
      <c r="D24" s="7"/>
      <c r="E24" s="7"/>
      <c r="F24" s="7"/>
      <c r="G24" s="7"/>
      <c r="H24" s="7"/>
      <c r="I24" s="7"/>
      <c r="J24" s="7"/>
      <c r="K24" s="46"/>
    </row>
    <row r="25" spans="1:11" x14ac:dyDescent="0.25">
      <c r="A25" s="42"/>
      <c r="B25" s="7"/>
      <c r="C25" s="7"/>
      <c r="D25" s="7"/>
      <c r="E25" s="7"/>
      <c r="F25" s="7"/>
      <c r="G25" s="7"/>
      <c r="H25" s="7"/>
      <c r="I25" s="7"/>
      <c r="J25" s="7"/>
      <c r="K25" s="46"/>
    </row>
    <row r="26" spans="1:11" x14ac:dyDescent="0.25">
      <c r="A26" s="42"/>
      <c r="B26" s="7"/>
      <c r="C26" s="7"/>
      <c r="D26" s="7"/>
      <c r="E26" s="7"/>
      <c r="F26" s="7"/>
      <c r="G26" s="7"/>
      <c r="H26" s="7"/>
      <c r="I26" s="7"/>
      <c r="J26" s="7"/>
      <c r="K26" s="46"/>
    </row>
    <row r="27" spans="1:11" ht="23.25" customHeight="1" x14ac:dyDescent="0.25">
      <c r="A27" s="47"/>
      <c r="B27" s="23"/>
      <c r="C27" s="23"/>
      <c r="D27" s="23"/>
      <c r="E27" s="23"/>
      <c r="F27" s="3"/>
      <c r="G27" s="23"/>
      <c r="H27" s="23"/>
      <c r="I27" s="23"/>
      <c r="J27" s="23"/>
      <c r="K27" s="48"/>
    </row>
    <row r="28" spans="1:11" ht="62.25" customHeight="1" x14ac:dyDescent="0.25">
      <c r="A28" s="49" t="s">
        <v>18</v>
      </c>
      <c r="B28" s="12" t="s">
        <v>2</v>
      </c>
      <c r="C28" s="13" t="s">
        <v>1</v>
      </c>
      <c r="D28" s="13" t="s">
        <v>4</v>
      </c>
      <c r="E28" s="13" t="s">
        <v>10</v>
      </c>
      <c r="F28" s="18" t="s">
        <v>5</v>
      </c>
      <c r="G28" s="13" t="s">
        <v>6</v>
      </c>
      <c r="H28" s="18" t="s">
        <v>7</v>
      </c>
      <c r="I28" s="14" t="s">
        <v>0</v>
      </c>
      <c r="J28" s="18" t="s">
        <v>28</v>
      </c>
      <c r="K28" s="50" t="s">
        <v>30</v>
      </c>
    </row>
    <row r="29" spans="1:11" x14ac:dyDescent="0.25">
      <c r="A29" s="51">
        <v>2000</v>
      </c>
      <c r="B29" s="9">
        <v>12</v>
      </c>
      <c r="C29" s="9">
        <v>18</v>
      </c>
      <c r="D29" s="9">
        <f>(A29*(B29/100))</f>
        <v>240</v>
      </c>
      <c r="E29" s="9"/>
      <c r="F29" s="9"/>
      <c r="G29" s="9"/>
      <c r="H29" s="9"/>
      <c r="I29" s="9"/>
      <c r="J29" s="9"/>
      <c r="K29" s="52"/>
    </row>
    <row r="30" spans="1:11" x14ac:dyDescent="0.25">
      <c r="A30" s="51"/>
      <c r="B30" s="9"/>
      <c r="C30" s="9">
        <f>(1-(C29/100))</f>
        <v>0.82000000000000006</v>
      </c>
      <c r="D30" s="9"/>
      <c r="E30" s="9">
        <f>A29-D29</f>
        <v>1760</v>
      </c>
      <c r="F30" s="9">
        <f>((E30)/(C30))</f>
        <v>2146.3414634146338</v>
      </c>
      <c r="G30" s="9">
        <f>(F30*(B29/100))</f>
        <v>257.56097560975604</v>
      </c>
      <c r="H30" s="9">
        <f>(F30*(C29/100))</f>
        <v>386.34146341463406</v>
      </c>
      <c r="I30" s="9">
        <f>H30-G30</f>
        <v>128.78048780487802</v>
      </c>
      <c r="J30" s="9">
        <f t="shared" ref="J30" si="0">I30*(60/100)</f>
        <v>77.268292682926813</v>
      </c>
      <c r="K30" s="52">
        <v>0</v>
      </c>
    </row>
    <row r="31" spans="1:11" ht="15.75" thickBot="1" x14ac:dyDescent="0.3">
      <c r="A31" s="53"/>
      <c r="B31" s="54"/>
      <c r="C31" s="54"/>
      <c r="D31" s="54"/>
      <c r="E31" s="54"/>
      <c r="F31" s="54"/>
      <c r="G31" s="54"/>
      <c r="H31" s="54"/>
      <c r="I31" s="54"/>
      <c r="J31" s="54"/>
      <c r="K31" s="55"/>
    </row>
    <row r="33" spans="1:11" ht="15.75" thickBot="1" x14ac:dyDescent="0.3"/>
    <row r="34" spans="1:11" x14ac:dyDescent="0.25">
      <c r="A34" s="39"/>
      <c r="B34" s="40"/>
      <c r="C34" s="40"/>
      <c r="D34" s="40"/>
      <c r="E34" s="40"/>
      <c r="F34" s="40"/>
      <c r="G34" s="40"/>
      <c r="H34" s="40"/>
      <c r="I34" s="40"/>
      <c r="J34" s="40"/>
      <c r="K34" s="41"/>
    </row>
    <row r="35" spans="1:11" x14ac:dyDescent="0.25">
      <c r="A35" s="42"/>
      <c r="B35" s="7"/>
      <c r="C35" s="7"/>
      <c r="D35" s="7"/>
      <c r="E35" s="7"/>
      <c r="F35" s="7"/>
      <c r="G35" s="7"/>
      <c r="H35" s="7"/>
      <c r="I35" s="7"/>
      <c r="J35" s="7"/>
      <c r="K35" s="43"/>
    </row>
    <row r="36" spans="1:11" x14ac:dyDescent="0.25">
      <c r="A36" s="44"/>
      <c r="B36" s="3"/>
      <c r="C36" s="3"/>
      <c r="D36" s="3"/>
      <c r="E36" s="3"/>
      <c r="F36" s="3"/>
      <c r="G36" s="3"/>
      <c r="H36" s="3"/>
      <c r="I36" s="3"/>
      <c r="J36" s="3"/>
      <c r="K36" s="45"/>
    </row>
    <row r="37" spans="1:11" x14ac:dyDescent="0.25">
      <c r="A37" s="42"/>
      <c r="B37" s="7"/>
      <c r="C37" s="7"/>
      <c r="D37" s="7"/>
      <c r="E37" s="7"/>
      <c r="F37" s="7"/>
      <c r="G37" s="7"/>
      <c r="H37" s="7"/>
      <c r="I37" s="7"/>
      <c r="J37" s="7"/>
      <c r="K37" s="46"/>
    </row>
    <row r="38" spans="1:11" x14ac:dyDescent="0.25">
      <c r="A38" s="42"/>
      <c r="B38" s="7"/>
      <c r="C38" s="7"/>
      <c r="D38" s="7"/>
      <c r="E38" s="7"/>
      <c r="F38" s="7"/>
      <c r="G38" s="7"/>
      <c r="H38" s="7"/>
      <c r="I38" s="7"/>
      <c r="J38" s="7"/>
      <c r="K38" s="46"/>
    </row>
    <row r="39" spans="1:11" x14ac:dyDescent="0.25">
      <c r="A39" s="42"/>
      <c r="B39" s="7"/>
      <c r="C39" s="7"/>
      <c r="D39" s="7"/>
      <c r="E39" s="7"/>
      <c r="F39" s="7"/>
      <c r="G39" s="7"/>
      <c r="H39" s="7"/>
      <c r="I39" s="7"/>
      <c r="J39" s="7"/>
      <c r="K39" s="46"/>
    </row>
    <row r="40" spans="1:11" x14ac:dyDescent="0.25">
      <c r="A40" s="42"/>
      <c r="B40" s="7"/>
      <c r="C40" s="7"/>
      <c r="D40" s="7"/>
      <c r="E40" s="7"/>
      <c r="F40" s="7"/>
      <c r="G40" s="7"/>
      <c r="H40" s="7"/>
      <c r="I40" s="7"/>
      <c r="J40" s="7"/>
      <c r="K40" s="46"/>
    </row>
    <row r="41" spans="1:11" x14ac:dyDescent="0.25">
      <c r="A41" s="42"/>
      <c r="B41" s="7"/>
      <c r="C41" s="7"/>
      <c r="D41" s="7"/>
      <c r="E41" s="7"/>
      <c r="F41" s="7"/>
      <c r="G41" s="7"/>
      <c r="H41" s="7"/>
      <c r="I41" s="7"/>
      <c r="J41" s="7"/>
      <c r="K41" s="46"/>
    </row>
    <row r="42" spans="1:11" ht="28.5" customHeight="1" x14ac:dyDescent="0.25">
      <c r="A42" s="47"/>
      <c r="B42" s="23"/>
      <c r="C42" s="23"/>
      <c r="D42" s="23"/>
      <c r="E42" s="23"/>
      <c r="F42" s="3"/>
      <c r="G42" s="23"/>
      <c r="H42" s="23"/>
      <c r="I42" s="23"/>
      <c r="J42" s="23"/>
      <c r="K42" s="48"/>
    </row>
    <row r="43" spans="1:11" ht="68.25" customHeight="1" x14ac:dyDescent="0.25">
      <c r="A43" s="49" t="s">
        <v>19</v>
      </c>
      <c r="B43" s="12" t="s">
        <v>2</v>
      </c>
      <c r="C43" s="13" t="s">
        <v>1</v>
      </c>
      <c r="D43" s="13" t="s">
        <v>4</v>
      </c>
      <c r="E43" s="13" t="s">
        <v>10</v>
      </c>
      <c r="F43" s="18" t="s">
        <v>5</v>
      </c>
      <c r="G43" s="13" t="s">
        <v>6</v>
      </c>
      <c r="H43" s="18" t="s">
        <v>7</v>
      </c>
      <c r="I43" s="14" t="s">
        <v>0</v>
      </c>
      <c r="J43" s="18" t="s">
        <v>28</v>
      </c>
      <c r="K43" s="50" t="s">
        <v>30</v>
      </c>
    </row>
    <row r="44" spans="1:11" x14ac:dyDescent="0.25">
      <c r="A44" s="51">
        <v>1500</v>
      </c>
      <c r="B44" s="9">
        <v>12</v>
      </c>
      <c r="C44" s="9">
        <v>18</v>
      </c>
      <c r="D44" s="9">
        <f>(A44*(B44/100))</f>
        <v>180</v>
      </c>
      <c r="E44" s="9"/>
      <c r="F44" s="9"/>
      <c r="G44" s="9"/>
      <c r="H44" s="9"/>
      <c r="I44" s="9"/>
      <c r="J44" s="9"/>
      <c r="K44" s="52"/>
    </row>
    <row r="45" spans="1:11" x14ac:dyDescent="0.25">
      <c r="A45" s="51"/>
      <c r="B45" s="9"/>
      <c r="C45" s="9">
        <f>(1-(C44/100))</f>
        <v>0.82000000000000006</v>
      </c>
      <c r="D45" s="9"/>
      <c r="E45" s="9">
        <f>A44-D44</f>
        <v>1320</v>
      </c>
      <c r="F45" s="9">
        <f>((E45)/(C45))</f>
        <v>1609.7560975609754</v>
      </c>
      <c r="G45" s="9">
        <f>(F45*(B44/100))</f>
        <v>193.17073170731703</v>
      </c>
      <c r="H45" s="9">
        <f>(F45*(C44/100))</f>
        <v>289.75609756097555</v>
      </c>
      <c r="I45" s="9">
        <f>H45-G45</f>
        <v>96.585365853658516</v>
      </c>
      <c r="J45" s="9">
        <f t="shared" ref="J45" si="1">I45*(60/100)</f>
        <v>57.951219512195109</v>
      </c>
      <c r="K45" s="52">
        <f t="shared" ref="K45" si="2">I45*(40/100)</f>
        <v>38.634146341463406</v>
      </c>
    </row>
    <row r="46" spans="1:11" ht="15.75" thickBot="1" x14ac:dyDescent="0.3">
      <c r="A46" s="53"/>
      <c r="B46" s="54"/>
      <c r="C46" s="54"/>
      <c r="D46" s="54"/>
      <c r="E46" s="54"/>
      <c r="F46" s="54"/>
      <c r="G46" s="54"/>
      <c r="H46" s="54"/>
      <c r="I46" s="54"/>
      <c r="J46" s="54"/>
      <c r="K46" s="55"/>
    </row>
    <row r="47" spans="1:11" x14ac:dyDescent="0.25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</row>
    <row r="48" spans="1:11" x14ac:dyDescent="0.25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</row>
    <row r="49" spans="1:11" ht="1.5" customHeight="1" thickBot="1" x14ac:dyDescent="0.3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</row>
    <row r="50" spans="1:11" x14ac:dyDescent="0.25">
      <c r="A50" s="39"/>
      <c r="B50" s="40"/>
      <c r="C50" s="40"/>
      <c r="D50" s="40"/>
      <c r="E50" s="40"/>
      <c r="F50" s="40"/>
      <c r="G50" s="40"/>
      <c r="H50" s="40"/>
      <c r="I50" s="40"/>
      <c r="J50" s="40"/>
      <c r="K50" s="41"/>
    </row>
    <row r="51" spans="1:11" x14ac:dyDescent="0.25">
      <c r="A51" s="42"/>
      <c r="B51" s="7"/>
      <c r="C51" s="7"/>
      <c r="D51" s="7"/>
      <c r="E51" s="7"/>
      <c r="F51" s="7"/>
      <c r="G51" s="7"/>
      <c r="H51" s="7"/>
      <c r="I51" s="7"/>
      <c r="J51" s="7"/>
      <c r="K51" s="43"/>
    </row>
    <row r="52" spans="1:11" ht="21" customHeight="1" x14ac:dyDescent="0.25">
      <c r="A52" s="44"/>
      <c r="B52" s="3"/>
      <c r="C52" s="3"/>
      <c r="D52" s="3"/>
      <c r="E52" s="3"/>
      <c r="F52" s="3"/>
      <c r="G52" s="3"/>
      <c r="H52" s="3"/>
      <c r="I52" s="3"/>
      <c r="J52" s="3"/>
      <c r="K52" s="45"/>
    </row>
    <row r="53" spans="1:11" x14ac:dyDescent="0.25">
      <c r="A53" s="42"/>
      <c r="B53" s="7"/>
      <c r="C53" s="7"/>
      <c r="D53" s="7"/>
      <c r="E53" s="7"/>
      <c r="F53" s="7"/>
      <c r="G53" s="24"/>
      <c r="H53" s="24"/>
      <c r="I53" s="24"/>
      <c r="J53" s="24"/>
      <c r="K53" s="46"/>
    </row>
    <row r="54" spans="1:11" x14ac:dyDescent="0.25">
      <c r="A54" s="42"/>
      <c r="B54" s="7"/>
      <c r="C54" s="7"/>
      <c r="D54" s="7"/>
      <c r="E54" s="7"/>
      <c r="F54" s="7"/>
      <c r="G54" s="24"/>
      <c r="H54" s="24"/>
      <c r="I54" s="24"/>
      <c r="J54" s="24"/>
      <c r="K54" s="46"/>
    </row>
    <row r="55" spans="1:11" x14ac:dyDescent="0.25">
      <c r="A55" s="42"/>
      <c r="B55" s="7"/>
      <c r="C55" s="7"/>
      <c r="D55" s="7"/>
      <c r="E55" s="7"/>
      <c r="F55" s="7"/>
      <c r="G55" s="24"/>
      <c r="H55" s="24"/>
      <c r="I55" s="24"/>
      <c r="J55" s="24"/>
      <c r="K55" s="46"/>
    </row>
    <row r="56" spans="1:11" x14ac:dyDescent="0.25">
      <c r="A56" s="42"/>
      <c r="B56" s="7"/>
      <c r="C56" s="7"/>
      <c r="D56" s="7"/>
      <c r="E56" s="7"/>
      <c r="F56" s="7"/>
      <c r="G56" s="24"/>
      <c r="H56" s="24"/>
      <c r="I56" s="24"/>
      <c r="J56" s="24"/>
      <c r="K56" s="46"/>
    </row>
    <row r="57" spans="1:11" ht="17.25" customHeight="1" x14ac:dyDescent="0.25">
      <c r="A57" s="42"/>
      <c r="B57" s="7"/>
      <c r="C57" s="7"/>
      <c r="D57" s="7"/>
      <c r="E57" s="7"/>
      <c r="F57" s="7"/>
      <c r="G57" s="24"/>
      <c r="H57" s="24"/>
      <c r="I57" s="24"/>
      <c r="J57" s="24"/>
      <c r="K57" s="46"/>
    </row>
    <row r="58" spans="1:11" ht="6" customHeight="1" x14ac:dyDescent="0.25">
      <c r="A58" s="47"/>
      <c r="B58" s="23"/>
      <c r="C58" s="23"/>
      <c r="D58" s="23"/>
      <c r="E58" s="23"/>
      <c r="F58" s="3"/>
      <c r="G58" s="23"/>
      <c r="H58" s="23"/>
      <c r="I58" s="23"/>
      <c r="J58" s="23"/>
      <c r="K58" s="48"/>
    </row>
    <row r="59" spans="1:11" ht="62.25" customHeight="1" x14ac:dyDescent="0.25">
      <c r="A59" s="49" t="s">
        <v>3</v>
      </c>
      <c r="B59" s="12" t="s">
        <v>2</v>
      </c>
      <c r="C59" s="13" t="s">
        <v>1</v>
      </c>
      <c r="D59" s="13" t="s">
        <v>4</v>
      </c>
      <c r="E59" s="13" t="s">
        <v>10</v>
      </c>
      <c r="F59" s="18" t="s">
        <v>5</v>
      </c>
      <c r="G59" s="13" t="s">
        <v>6</v>
      </c>
      <c r="H59" s="18" t="s">
        <v>7</v>
      </c>
      <c r="I59" s="14" t="s">
        <v>0</v>
      </c>
      <c r="J59" s="18" t="s">
        <v>8</v>
      </c>
      <c r="K59" s="50" t="s">
        <v>9</v>
      </c>
    </row>
    <row r="60" spans="1:11" x14ac:dyDescent="0.25">
      <c r="A60" s="51">
        <v>1000</v>
      </c>
      <c r="B60" s="9">
        <v>12</v>
      </c>
      <c r="C60" s="9">
        <v>18</v>
      </c>
      <c r="D60" s="9">
        <f>(A60*(B60/100))</f>
        <v>120</v>
      </c>
      <c r="E60" s="9"/>
      <c r="F60" s="9"/>
      <c r="G60" s="9"/>
      <c r="H60" s="9"/>
      <c r="I60" s="9"/>
      <c r="J60" s="9">
        <f>I60*(40/100)</f>
        <v>0</v>
      </c>
      <c r="K60" s="52">
        <f>I60*(60/100)</f>
        <v>0</v>
      </c>
    </row>
    <row r="61" spans="1:11" x14ac:dyDescent="0.25">
      <c r="A61" s="51"/>
      <c r="B61" s="9"/>
      <c r="C61" s="9">
        <f>(1-(C60/100))</f>
        <v>0.82000000000000006</v>
      </c>
      <c r="D61" s="9"/>
      <c r="E61" s="9">
        <f>A60-D60</f>
        <v>880</v>
      </c>
      <c r="F61" s="9">
        <f>((E61)/(C61))</f>
        <v>1073.1707317073169</v>
      </c>
      <c r="G61" s="9">
        <f>(A60*(B60/100))</f>
        <v>120</v>
      </c>
      <c r="H61" s="9">
        <f>(F61*(C60/100))</f>
        <v>193.17073170731703</v>
      </c>
      <c r="I61" s="9">
        <f>H61-G61</f>
        <v>73.170731707317032</v>
      </c>
      <c r="J61" s="9">
        <f>I61*(40/100)</f>
        <v>29.268292682926813</v>
      </c>
      <c r="K61" s="52">
        <f>I61*(60/100)</f>
        <v>43.902439024390219</v>
      </c>
    </row>
    <row r="62" spans="1:11" ht="15.75" thickBot="1" x14ac:dyDescent="0.3">
      <c r="A62" s="53"/>
      <c r="B62" s="54"/>
      <c r="C62" s="54"/>
      <c r="D62" s="54"/>
      <c r="E62" s="54"/>
      <c r="F62" s="54"/>
      <c r="G62" s="54"/>
      <c r="H62" s="54"/>
      <c r="I62" s="54"/>
      <c r="J62" s="54"/>
      <c r="K62" s="55"/>
    </row>
    <row r="64" spans="1:11" ht="15.75" thickBot="1" x14ac:dyDescent="0.3"/>
    <row r="65" spans="1:11" x14ac:dyDescent="0.25">
      <c r="A65" s="39"/>
      <c r="B65" s="40"/>
      <c r="C65" s="40"/>
      <c r="D65" s="40"/>
      <c r="E65" s="40"/>
      <c r="F65" s="40"/>
      <c r="G65" s="40"/>
      <c r="H65" s="40"/>
      <c r="I65" s="40"/>
      <c r="J65" s="40"/>
      <c r="K65" s="41"/>
    </row>
    <row r="66" spans="1:11" x14ac:dyDescent="0.25">
      <c r="A66" s="42"/>
      <c r="B66" s="7"/>
      <c r="C66" s="7"/>
      <c r="D66" s="7"/>
      <c r="E66" s="7"/>
      <c r="F66" s="7"/>
      <c r="G66" s="7"/>
      <c r="H66" s="7"/>
      <c r="I66" s="7"/>
      <c r="J66" s="7"/>
      <c r="K66" s="43"/>
    </row>
    <row r="67" spans="1:11" ht="16.5" customHeight="1" x14ac:dyDescent="0.25">
      <c r="A67" s="44"/>
      <c r="B67" s="3"/>
      <c r="C67" s="3"/>
      <c r="D67" s="3"/>
      <c r="E67" s="3"/>
      <c r="F67" s="3"/>
      <c r="G67" s="3"/>
      <c r="H67" s="3"/>
      <c r="I67" s="3"/>
      <c r="J67" s="3"/>
      <c r="K67" s="45"/>
    </row>
    <row r="68" spans="1:11" x14ac:dyDescent="0.25">
      <c r="A68" s="42"/>
      <c r="B68" s="7"/>
      <c r="C68" s="7"/>
      <c r="D68" s="7"/>
      <c r="E68" s="7"/>
      <c r="F68" s="24"/>
      <c r="G68" s="24"/>
      <c r="H68" s="24"/>
      <c r="I68" s="24"/>
      <c r="J68" s="24"/>
      <c r="K68" s="46"/>
    </row>
    <row r="69" spans="1:11" x14ac:dyDescent="0.25">
      <c r="A69" s="42"/>
      <c r="B69" s="7"/>
      <c r="C69" s="7"/>
      <c r="D69" s="7"/>
      <c r="E69" s="7"/>
      <c r="F69" s="24"/>
      <c r="G69" s="24"/>
      <c r="H69" s="24"/>
      <c r="I69" s="24"/>
      <c r="J69" s="24"/>
      <c r="K69" s="46"/>
    </row>
    <row r="70" spans="1:11" x14ac:dyDescent="0.25">
      <c r="A70" s="42"/>
      <c r="B70" s="7"/>
      <c r="C70" s="7"/>
      <c r="D70" s="7"/>
      <c r="E70" s="7"/>
      <c r="F70" s="24"/>
      <c r="G70" s="24"/>
      <c r="H70" s="24"/>
      <c r="I70" s="24"/>
      <c r="J70" s="24"/>
      <c r="K70" s="46"/>
    </row>
    <row r="71" spans="1:11" x14ac:dyDescent="0.25">
      <c r="A71" s="42"/>
      <c r="B71" s="7"/>
      <c r="C71" s="7"/>
      <c r="D71" s="7"/>
      <c r="E71" s="7"/>
      <c r="F71" s="24"/>
      <c r="G71" s="24"/>
      <c r="H71" s="24"/>
      <c r="I71" s="24"/>
      <c r="J71" s="24"/>
      <c r="K71" s="46"/>
    </row>
    <row r="72" spans="1:11" x14ac:dyDescent="0.25">
      <c r="A72" s="42"/>
      <c r="B72" s="7"/>
      <c r="C72" s="7"/>
      <c r="D72" s="7"/>
      <c r="E72" s="7"/>
      <c r="F72" s="24"/>
      <c r="G72" s="24"/>
      <c r="H72" s="24"/>
      <c r="I72" s="24"/>
      <c r="J72" s="24"/>
      <c r="K72" s="46"/>
    </row>
    <row r="73" spans="1:11" ht="25.5" customHeight="1" x14ac:dyDescent="0.25">
      <c r="A73" s="47"/>
      <c r="B73" s="23"/>
      <c r="C73" s="23"/>
      <c r="D73" s="23"/>
      <c r="E73" s="23"/>
      <c r="F73" s="23"/>
      <c r="G73" s="23"/>
      <c r="H73" s="23"/>
      <c r="I73" s="23"/>
      <c r="J73" s="23"/>
      <c r="K73" s="48"/>
    </row>
    <row r="74" spans="1:11" ht="60" x14ac:dyDescent="0.25">
      <c r="A74" s="49" t="s">
        <v>18</v>
      </c>
      <c r="B74" s="12" t="s">
        <v>2</v>
      </c>
      <c r="C74" s="13" t="s">
        <v>1</v>
      </c>
      <c r="D74" s="13" t="s">
        <v>4</v>
      </c>
      <c r="E74" s="13" t="s">
        <v>10</v>
      </c>
      <c r="F74" s="18" t="s">
        <v>5</v>
      </c>
      <c r="G74" s="13" t="s">
        <v>6</v>
      </c>
      <c r="H74" s="18" t="s">
        <v>7</v>
      </c>
      <c r="I74" s="14" t="s">
        <v>0</v>
      </c>
      <c r="J74" s="18" t="s">
        <v>8</v>
      </c>
      <c r="K74" s="50" t="s">
        <v>9</v>
      </c>
    </row>
    <row r="75" spans="1:11" x14ac:dyDescent="0.25">
      <c r="A75" s="51">
        <v>1500</v>
      </c>
      <c r="B75" s="9">
        <v>12</v>
      </c>
      <c r="C75" s="9">
        <v>18</v>
      </c>
      <c r="D75" s="9">
        <f>(A75*(B75/100))</f>
        <v>180</v>
      </c>
      <c r="E75" s="9"/>
      <c r="F75" s="9"/>
      <c r="G75" s="9"/>
      <c r="H75" s="9"/>
      <c r="I75" s="9"/>
      <c r="J75" s="9"/>
      <c r="K75" s="52"/>
    </row>
    <row r="76" spans="1:11" x14ac:dyDescent="0.25">
      <c r="A76" s="51"/>
      <c r="B76" s="9"/>
      <c r="C76" s="9">
        <f>(1-(C75/100))</f>
        <v>0.82000000000000006</v>
      </c>
      <c r="D76" s="9"/>
      <c r="E76" s="9">
        <f>A75-D75</f>
        <v>1320</v>
      </c>
      <c r="F76" s="9">
        <f>((E76)/(C76))</f>
        <v>1609.7560975609754</v>
      </c>
      <c r="G76" s="9">
        <f>(A75*(B75/100))</f>
        <v>180</v>
      </c>
      <c r="H76" s="9">
        <f>(F76*(C75/100))</f>
        <v>289.75609756097555</v>
      </c>
      <c r="I76" s="9">
        <f>H76-G76</f>
        <v>109.75609756097555</v>
      </c>
      <c r="J76" s="9">
        <f>I76*(40/100)</f>
        <v>43.902439024390219</v>
      </c>
      <c r="K76" s="52">
        <f>I76*(60/100)</f>
        <v>65.853658536585328</v>
      </c>
    </row>
    <row r="77" spans="1:11" ht="15.75" thickBot="1" x14ac:dyDescent="0.3">
      <c r="A77" s="53"/>
      <c r="B77" s="54"/>
      <c r="C77" s="54"/>
      <c r="D77" s="54"/>
      <c r="E77" s="54"/>
      <c r="F77" s="54"/>
      <c r="G77" s="54"/>
      <c r="H77" s="54"/>
      <c r="I77" s="54"/>
      <c r="J77" s="54"/>
      <c r="K77" s="55"/>
    </row>
    <row r="80" spans="1:11" x14ac:dyDescent="0.25">
      <c r="A80" s="1"/>
      <c r="B80" s="38"/>
      <c r="C80" s="38"/>
      <c r="D80" s="38"/>
      <c r="E80" s="38"/>
      <c r="F80" s="38"/>
      <c r="G80" s="38"/>
      <c r="H80" s="38"/>
      <c r="I80" s="38"/>
      <c r="J80" s="38"/>
      <c r="K80" s="2"/>
    </row>
    <row r="81" spans="1:11" x14ac:dyDescent="0.25">
      <c r="A81" s="5"/>
      <c r="B81" s="7"/>
      <c r="C81" s="7"/>
      <c r="D81" s="7"/>
      <c r="E81" s="7"/>
      <c r="F81" s="7"/>
      <c r="G81" s="7"/>
      <c r="H81" s="7"/>
      <c r="I81" s="7"/>
      <c r="J81" s="7"/>
      <c r="K81" s="6"/>
    </row>
    <row r="82" spans="1:11" x14ac:dyDescent="0.25">
      <c r="A82" s="8"/>
      <c r="B82" s="3"/>
      <c r="C82" s="3"/>
      <c r="D82" s="3"/>
      <c r="E82" s="3"/>
      <c r="F82" s="3"/>
      <c r="G82" s="3"/>
      <c r="H82" s="3"/>
      <c r="I82" s="3"/>
      <c r="J82" s="3"/>
      <c r="K82" s="4"/>
    </row>
    <row r="83" spans="1:11" x14ac:dyDescent="0.25">
      <c r="A83" s="5"/>
      <c r="B83" s="7"/>
      <c r="C83" s="7"/>
      <c r="D83" s="7"/>
      <c r="E83" s="7"/>
      <c r="F83" s="7"/>
      <c r="G83" s="7"/>
      <c r="H83" s="7"/>
      <c r="I83" s="7"/>
      <c r="J83" s="7"/>
      <c r="K83" s="27"/>
    </row>
    <row r="84" spans="1:11" x14ac:dyDescent="0.25">
      <c r="A84" s="5"/>
      <c r="B84" s="7"/>
      <c r="C84" s="7"/>
      <c r="D84" s="7"/>
      <c r="E84" s="7"/>
      <c r="F84" s="7"/>
      <c r="G84" s="7"/>
      <c r="H84" s="7"/>
      <c r="I84" s="7"/>
      <c r="J84" s="7"/>
      <c r="K84" s="27"/>
    </row>
    <row r="85" spans="1:11" x14ac:dyDescent="0.25">
      <c r="A85" s="5"/>
      <c r="B85" s="7"/>
      <c r="C85" s="7"/>
      <c r="D85" s="7"/>
      <c r="E85" s="7"/>
      <c r="F85" s="7"/>
      <c r="G85" s="7"/>
      <c r="H85" s="7"/>
      <c r="I85" s="7"/>
      <c r="J85" s="7"/>
      <c r="K85" s="27"/>
    </row>
    <row r="86" spans="1:11" x14ac:dyDescent="0.25">
      <c r="A86" s="5"/>
      <c r="B86" s="7"/>
      <c r="C86" s="7"/>
      <c r="D86" s="7"/>
      <c r="E86" s="7"/>
      <c r="F86" s="7"/>
      <c r="G86" s="7"/>
      <c r="H86" s="7"/>
      <c r="I86" s="7"/>
      <c r="J86" s="7"/>
      <c r="K86" s="27"/>
    </row>
    <row r="87" spans="1:11" x14ac:dyDescent="0.25">
      <c r="A87" s="5"/>
      <c r="B87" s="7"/>
      <c r="C87" s="7"/>
      <c r="D87" s="7"/>
      <c r="E87" s="7"/>
      <c r="F87" s="7"/>
      <c r="G87" s="7"/>
      <c r="H87" s="7"/>
      <c r="I87" s="7"/>
      <c r="J87" s="7"/>
      <c r="K87" s="27"/>
    </row>
    <row r="88" spans="1:11" ht="26.25" customHeight="1" x14ac:dyDescent="0.25">
      <c r="A88" s="22"/>
      <c r="B88" s="23"/>
      <c r="C88" s="23"/>
      <c r="D88" s="23"/>
      <c r="E88" s="23"/>
      <c r="F88" s="3"/>
      <c r="G88" s="23"/>
      <c r="H88" s="23"/>
      <c r="I88" s="23"/>
      <c r="J88" s="23"/>
      <c r="K88" s="26"/>
    </row>
    <row r="89" spans="1:11" ht="60" x14ac:dyDescent="0.25">
      <c r="A89" s="17" t="s">
        <v>19</v>
      </c>
      <c r="B89" s="12" t="s">
        <v>2</v>
      </c>
      <c r="C89" s="13" t="s">
        <v>1</v>
      </c>
      <c r="D89" s="13" t="s">
        <v>4</v>
      </c>
      <c r="E89" s="13" t="s">
        <v>10</v>
      </c>
      <c r="F89" s="18" t="s">
        <v>5</v>
      </c>
      <c r="G89" s="13" t="s">
        <v>6</v>
      </c>
      <c r="H89" s="18" t="s">
        <v>7</v>
      </c>
      <c r="I89" s="14" t="s">
        <v>0</v>
      </c>
      <c r="J89" s="18" t="s">
        <v>8</v>
      </c>
      <c r="K89" s="15" t="s">
        <v>9</v>
      </c>
    </row>
    <row r="90" spans="1:11" x14ac:dyDescent="0.25">
      <c r="A90" s="10">
        <v>2000</v>
      </c>
      <c r="B90" s="9">
        <v>12</v>
      </c>
      <c r="C90" s="9">
        <v>18</v>
      </c>
      <c r="D90" s="9">
        <f>(A90*(B90/100))</f>
        <v>240</v>
      </c>
      <c r="E90" s="9"/>
      <c r="F90" s="9"/>
      <c r="G90" s="9"/>
      <c r="H90" s="9"/>
      <c r="I90" s="9"/>
      <c r="J90" s="9"/>
      <c r="K90" s="11"/>
    </row>
    <row r="91" spans="1:11" x14ac:dyDescent="0.25">
      <c r="A91" s="10"/>
      <c r="B91" s="9"/>
      <c r="C91" s="9">
        <f>(1-(C90/100))</f>
        <v>0.82000000000000006</v>
      </c>
      <c r="D91" s="9"/>
      <c r="E91" s="9">
        <f>A90-D90</f>
        <v>1760</v>
      </c>
      <c r="F91" s="9">
        <f>((E91)/(C91))</f>
        <v>2146.3414634146338</v>
      </c>
      <c r="G91" s="9">
        <f>(A90*(B90/100))</f>
        <v>240</v>
      </c>
      <c r="H91" s="9">
        <f>(F91*(C90/100))</f>
        <v>386.34146341463406</v>
      </c>
      <c r="I91" s="9">
        <f>H91-G91</f>
        <v>146.34146341463406</v>
      </c>
      <c r="J91" s="9">
        <f>I91*(40/100)</f>
        <v>58.536585365853625</v>
      </c>
      <c r="K91" s="52">
        <f>I91*(60/100)</f>
        <v>87.804878048780438</v>
      </c>
    </row>
    <row r="92" spans="1:11" x14ac:dyDescent="0.25">
      <c r="A92" s="2"/>
      <c r="B92" s="16"/>
      <c r="C92" s="16"/>
      <c r="D92" s="16"/>
      <c r="E92" s="16"/>
      <c r="F92" s="16"/>
      <c r="G92" s="16"/>
      <c r="H92" s="16"/>
      <c r="I92" s="16"/>
      <c r="J92" s="16"/>
      <c r="K92" s="1"/>
    </row>
  </sheetData>
  <pageMargins left="0.511811024" right="0.511811024" top="0.78740157499999996" bottom="0.78740157499999996" header="0.31496062000000002" footer="0.31496062000000002"/>
  <drawing r:id="rId1"/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2:N92"/>
  <sheetViews>
    <sheetView topLeftCell="A4" zoomScaleNormal="100" workbookViewId="0">
      <selection activeCell="F5" sqref="E5:F22"/>
    </sheetView>
  </sheetViews>
  <sheetFormatPr defaultRowHeight="15" x14ac:dyDescent="0.25"/>
  <cols>
    <col min="1" max="1" width="14.5703125" customWidth="1"/>
    <col min="2" max="2" width="13" customWidth="1"/>
    <col min="3" max="3" width="13.85546875" customWidth="1"/>
    <col min="4" max="4" width="14" customWidth="1"/>
    <col min="5" max="5" width="12.28515625" customWidth="1"/>
    <col min="7" max="7" width="13.140625" customWidth="1"/>
    <col min="8" max="8" width="11.5703125" customWidth="1"/>
    <col min="9" max="9" width="11.7109375" customWidth="1"/>
    <col min="11" max="11" width="12" customWidth="1"/>
  </cols>
  <sheetData>
    <row r="2" spans="1:14" ht="15.75" thickBot="1" x14ac:dyDescent="0.3"/>
    <row r="3" spans="1:14" x14ac:dyDescent="0.25">
      <c r="A3" s="56"/>
      <c r="B3" s="57"/>
      <c r="C3" s="57"/>
      <c r="D3" s="57"/>
      <c r="E3" s="57"/>
      <c r="F3" s="57"/>
      <c r="G3" s="57"/>
      <c r="H3" s="57"/>
      <c r="I3" s="57"/>
      <c r="J3" s="57"/>
      <c r="K3" s="57"/>
      <c r="L3" s="40"/>
      <c r="M3" s="40"/>
      <c r="N3" s="41"/>
    </row>
    <row r="4" spans="1:14" ht="15.75" thickBot="1" x14ac:dyDescent="0.3">
      <c r="A4" s="63"/>
      <c r="B4" s="64"/>
      <c r="C4" s="64"/>
      <c r="D4" s="64"/>
      <c r="E4" s="64"/>
      <c r="F4" s="64"/>
      <c r="G4" s="64"/>
      <c r="H4" s="64"/>
      <c r="I4" s="64"/>
      <c r="J4" s="64"/>
      <c r="K4" s="64"/>
      <c r="L4" s="66"/>
      <c r="M4" s="66"/>
      <c r="N4" s="67"/>
    </row>
    <row r="5" spans="1:14" ht="15.75" thickBot="1" x14ac:dyDescent="0.3">
      <c r="A5" s="60" t="s">
        <v>20</v>
      </c>
      <c r="B5" s="61"/>
      <c r="C5" s="61"/>
      <c r="D5" s="61"/>
      <c r="E5" s="61"/>
      <c r="F5" s="61"/>
      <c r="G5" s="61"/>
      <c r="H5" s="61"/>
      <c r="I5" s="61"/>
      <c r="J5" s="61"/>
      <c r="K5" s="61"/>
      <c r="L5" s="61"/>
      <c r="M5" s="61"/>
      <c r="N5" s="62"/>
    </row>
    <row r="6" spans="1:14" x14ac:dyDescent="0.25">
      <c r="A6" s="39"/>
      <c r="B6" s="40"/>
      <c r="C6" s="40"/>
      <c r="D6" s="40"/>
      <c r="E6" s="40"/>
      <c r="F6" s="57"/>
      <c r="G6" s="57"/>
      <c r="H6" s="57"/>
      <c r="I6" s="57"/>
      <c r="J6" s="57"/>
      <c r="K6" s="57"/>
      <c r="L6" s="57"/>
      <c r="M6" s="57"/>
      <c r="N6" s="58"/>
    </row>
    <row r="7" spans="1:14" x14ac:dyDescent="0.25">
      <c r="A7" s="42"/>
      <c r="B7" s="7"/>
      <c r="C7" s="7"/>
      <c r="D7" s="7"/>
      <c r="E7" s="7"/>
      <c r="F7" s="24"/>
      <c r="G7" s="24"/>
      <c r="H7" s="24"/>
      <c r="I7" s="24"/>
      <c r="J7" s="24"/>
      <c r="K7" s="24"/>
      <c r="L7" s="24"/>
      <c r="M7" s="24"/>
      <c r="N7" s="46"/>
    </row>
    <row r="8" spans="1:14" x14ac:dyDescent="0.25">
      <c r="A8" s="42"/>
      <c r="B8" s="7"/>
      <c r="C8" s="7"/>
      <c r="D8" s="7"/>
      <c r="E8" s="7"/>
      <c r="F8" s="24"/>
      <c r="G8" s="24"/>
      <c r="H8" s="24"/>
      <c r="I8" s="24"/>
      <c r="J8" s="24"/>
      <c r="K8" s="24"/>
      <c r="L8" s="24"/>
      <c r="M8" s="24"/>
      <c r="N8" s="46"/>
    </row>
    <row r="9" spans="1:14" x14ac:dyDescent="0.25">
      <c r="A9" s="42"/>
      <c r="B9" s="7"/>
      <c r="C9" s="7"/>
      <c r="D9" s="7"/>
      <c r="E9" s="7"/>
      <c r="F9" s="24"/>
      <c r="G9" s="24"/>
      <c r="H9" s="24"/>
      <c r="I9" s="24"/>
      <c r="J9" s="24"/>
      <c r="K9" s="24"/>
      <c r="L9" s="24"/>
      <c r="M9" s="24"/>
      <c r="N9" s="46"/>
    </row>
    <row r="10" spans="1:14" x14ac:dyDescent="0.25">
      <c r="A10" s="42"/>
      <c r="B10" s="7"/>
      <c r="C10" s="7"/>
      <c r="D10" s="7"/>
      <c r="E10" s="7"/>
      <c r="F10" s="24"/>
      <c r="G10" s="24"/>
      <c r="H10" s="24"/>
      <c r="I10" s="24"/>
      <c r="J10" s="24"/>
      <c r="K10" s="24"/>
      <c r="L10" s="24"/>
      <c r="M10" s="24"/>
      <c r="N10" s="46"/>
    </row>
    <row r="11" spans="1:14" ht="26.25" customHeight="1" thickBot="1" x14ac:dyDescent="0.3">
      <c r="A11" s="73"/>
      <c r="B11" s="66"/>
      <c r="C11" s="66"/>
      <c r="D11" s="66"/>
      <c r="E11" s="66"/>
      <c r="F11" s="64"/>
      <c r="G11" s="64"/>
      <c r="H11" s="64"/>
      <c r="I11" s="64"/>
      <c r="J11" s="64"/>
      <c r="K11" s="64"/>
      <c r="L11" s="64"/>
      <c r="M11" s="64"/>
      <c r="N11" s="65"/>
    </row>
    <row r="12" spans="1:14" ht="3.75" customHeight="1" thickBot="1" x14ac:dyDescent="0.3">
      <c r="A12" s="63"/>
      <c r="B12" s="64"/>
      <c r="C12" s="64"/>
      <c r="D12" s="64"/>
      <c r="E12" s="64"/>
      <c r="F12" s="64"/>
      <c r="G12" s="66"/>
      <c r="H12" s="64"/>
      <c r="I12" s="66"/>
      <c r="J12" s="64"/>
      <c r="K12" s="66"/>
      <c r="L12" s="64"/>
      <c r="M12" s="66"/>
      <c r="N12" s="65"/>
    </row>
    <row r="13" spans="1:14" ht="69.75" customHeight="1" x14ac:dyDescent="0.25">
      <c r="A13" s="18" t="s">
        <v>3</v>
      </c>
      <c r="B13" s="12" t="s">
        <v>2</v>
      </c>
      <c r="C13" s="13" t="s">
        <v>1</v>
      </c>
      <c r="D13" s="13" t="s">
        <v>4</v>
      </c>
      <c r="E13" s="13" t="s">
        <v>10</v>
      </c>
      <c r="F13" s="18" t="s">
        <v>15</v>
      </c>
      <c r="G13" s="13" t="s">
        <v>5</v>
      </c>
      <c r="H13" s="18" t="s">
        <v>14</v>
      </c>
      <c r="I13" s="13" t="s">
        <v>13</v>
      </c>
      <c r="J13" s="18" t="s">
        <v>12</v>
      </c>
      <c r="K13" s="13" t="s">
        <v>17</v>
      </c>
      <c r="L13" s="13" t="s">
        <v>16</v>
      </c>
      <c r="M13" s="33" t="s">
        <v>11</v>
      </c>
      <c r="N13" s="32" t="s">
        <v>9</v>
      </c>
    </row>
    <row r="14" spans="1:14" x14ac:dyDescent="0.25">
      <c r="A14" s="4">
        <v>1000</v>
      </c>
      <c r="B14" s="25">
        <v>12</v>
      </c>
      <c r="C14" s="25">
        <v>18</v>
      </c>
      <c r="D14" s="25">
        <f>(A14*(B14/100))</f>
        <v>120</v>
      </c>
      <c r="E14" s="25"/>
      <c r="F14" s="25"/>
      <c r="G14" s="25"/>
      <c r="H14" s="25"/>
      <c r="I14" s="25"/>
      <c r="J14" s="25"/>
      <c r="K14" s="8"/>
      <c r="L14" s="25"/>
      <c r="M14" s="29"/>
      <c r="N14" s="31"/>
    </row>
    <row r="15" spans="1:14" x14ac:dyDescent="0.25">
      <c r="A15" s="10"/>
      <c r="B15" s="9"/>
      <c r="C15" s="9">
        <f>(1-((C14+F15)/100))</f>
        <v>0.81</v>
      </c>
      <c r="D15" s="9"/>
      <c r="E15" s="9">
        <f>A14-D14</f>
        <v>880</v>
      </c>
      <c r="F15" s="9">
        <v>1</v>
      </c>
      <c r="G15" s="9">
        <f>(E15/C15)</f>
        <v>1086.4197530864196</v>
      </c>
      <c r="H15" s="9">
        <f>(G15*(B14/100))</f>
        <v>130.37037037037035</v>
      </c>
      <c r="I15" s="9">
        <f>(G15*((C14+F15)/100))</f>
        <v>206.41975308641975</v>
      </c>
      <c r="J15" s="9">
        <f>(I15-H15)</f>
        <v>76.049382716049394</v>
      </c>
      <c r="K15" s="11">
        <f>(G15*(F15/100))</f>
        <v>10.864197530864196</v>
      </c>
      <c r="L15" s="9">
        <f>(J15-K15)</f>
        <v>65.18518518518519</v>
      </c>
      <c r="M15" s="28">
        <f>(L15*(40/100))</f>
        <v>26.074074074074076</v>
      </c>
      <c r="N15" s="9">
        <f>(L15*(60/100))</f>
        <v>39.111111111111114</v>
      </c>
    </row>
    <row r="16" spans="1:14" x14ac:dyDescent="0.25">
      <c r="A16" s="2"/>
      <c r="B16" s="16"/>
      <c r="C16" s="16"/>
      <c r="D16" s="16"/>
      <c r="E16" s="16"/>
      <c r="F16" s="16"/>
      <c r="G16" s="16"/>
      <c r="H16" s="16"/>
      <c r="I16" s="16"/>
      <c r="J16" s="16"/>
      <c r="K16" s="1"/>
      <c r="L16" s="16"/>
      <c r="M16" s="30"/>
      <c r="N16" s="31"/>
    </row>
    <row r="19" spans="1:14" x14ac:dyDescent="0.25">
      <c r="A19" s="19" t="s">
        <v>21</v>
      </c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1"/>
    </row>
    <row r="20" spans="1:14" x14ac:dyDescent="0.25">
      <c r="A20" s="5"/>
      <c r="B20" s="7"/>
      <c r="C20" s="7"/>
      <c r="D20" s="7"/>
      <c r="E20" s="7"/>
      <c r="F20" s="24"/>
      <c r="G20" s="24"/>
      <c r="H20" s="24"/>
      <c r="I20" s="24"/>
      <c r="J20" s="24"/>
      <c r="K20" s="24"/>
      <c r="L20" s="24"/>
      <c r="M20" s="24"/>
      <c r="N20" s="27"/>
    </row>
    <row r="21" spans="1:14" x14ac:dyDescent="0.25">
      <c r="A21" s="5"/>
      <c r="B21" s="7"/>
      <c r="C21" s="7"/>
      <c r="D21" s="7"/>
      <c r="E21" s="7"/>
      <c r="F21" s="24"/>
      <c r="G21" s="24"/>
      <c r="H21" s="24"/>
      <c r="I21" s="24"/>
      <c r="J21" s="24"/>
      <c r="K21" s="24"/>
      <c r="L21" s="24"/>
      <c r="M21" s="24"/>
      <c r="N21" s="27"/>
    </row>
    <row r="22" spans="1:14" x14ac:dyDescent="0.25">
      <c r="A22" s="5"/>
      <c r="B22" s="7"/>
      <c r="C22" s="7"/>
      <c r="D22" s="7"/>
      <c r="E22" s="7"/>
      <c r="F22" s="24"/>
      <c r="G22" s="24"/>
      <c r="H22" s="24"/>
      <c r="I22" s="24"/>
      <c r="J22" s="24"/>
      <c r="K22" s="24"/>
      <c r="L22" s="24"/>
      <c r="M22" s="24"/>
      <c r="N22" s="27"/>
    </row>
    <row r="23" spans="1:14" x14ac:dyDescent="0.25">
      <c r="A23" s="5"/>
      <c r="B23" s="7"/>
      <c r="C23" s="7"/>
      <c r="D23" s="7"/>
      <c r="E23" s="7"/>
      <c r="F23" s="24"/>
      <c r="G23" s="24"/>
      <c r="H23" s="24"/>
      <c r="I23" s="24"/>
      <c r="J23" s="24"/>
      <c r="K23" s="24"/>
      <c r="L23" s="24"/>
      <c r="M23" s="24"/>
      <c r="N23" s="27"/>
    </row>
    <row r="24" spans="1:14" x14ac:dyDescent="0.25">
      <c r="A24" s="5"/>
      <c r="B24" s="7"/>
      <c r="C24" s="7"/>
      <c r="D24" s="7"/>
      <c r="E24" s="7"/>
      <c r="F24" s="24"/>
      <c r="G24" s="24"/>
      <c r="H24" s="24"/>
      <c r="I24" s="24"/>
      <c r="J24" s="24"/>
      <c r="K24" s="24"/>
      <c r="L24" s="24"/>
      <c r="M24" s="24"/>
      <c r="N24" s="27"/>
    </row>
    <row r="25" spans="1:14" x14ac:dyDescent="0.25">
      <c r="A25" s="5"/>
      <c r="B25" s="7"/>
      <c r="C25" s="7"/>
      <c r="D25" s="7"/>
      <c r="E25" s="7"/>
      <c r="F25" s="24"/>
      <c r="G25" s="24"/>
      <c r="H25" s="24"/>
      <c r="I25" s="24"/>
      <c r="J25" s="24"/>
      <c r="K25" s="24"/>
      <c r="L25" s="24"/>
      <c r="M25" s="24"/>
      <c r="N25" s="27"/>
    </row>
    <row r="26" spans="1:14" ht="3.75" customHeight="1" x14ac:dyDescent="0.25">
      <c r="A26" s="22"/>
      <c r="B26" s="23"/>
      <c r="C26" s="23"/>
      <c r="D26" s="23"/>
      <c r="E26" s="23"/>
      <c r="F26" s="23"/>
      <c r="G26" s="3"/>
      <c r="H26" s="23"/>
      <c r="I26" s="3"/>
      <c r="J26" s="23"/>
      <c r="K26" s="3"/>
      <c r="L26" s="23"/>
      <c r="M26" s="3"/>
      <c r="N26" s="26"/>
    </row>
    <row r="27" spans="1:14" ht="60" x14ac:dyDescent="0.25">
      <c r="A27" s="18" t="s">
        <v>18</v>
      </c>
      <c r="B27" s="12" t="s">
        <v>2</v>
      </c>
      <c r="C27" s="13" t="s">
        <v>1</v>
      </c>
      <c r="D27" s="13" t="s">
        <v>4</v>
      </c>
      <c r="E27" s="13" t="s">
        <v>10</v>
      </c>
      <c r="F27" s="18" t="s">
        <v>15</v>
      </c>
      <c r="G27" s="13" t="s">
        <v>5</v>
      </c>
      <c r="H27" s="18" t="s">
        <v>14</v>
      </c>
      <c r="I27" s="13" t="s">
        <v>13</v>
      </c>
      <c r="J27" s="18" t="s">
        <v>0</v>
      </c>
      <c r="K27" s="13" t="s">
        <v>17</v>
      </c>
      <c r="L27" s="13" t="s">
        <v>16</v>
      </c>
      <c r="M27" s="33" t="s">
        <v>28</v>
      </c>
      <c r="N27" s="32" t="s">
        <v>29</v>
      </c>
    </row>
    <row r="28" spans="1:14" x14ac:dyDescent="0.25">
      <c r="A28" s="4">
        <v>2000</v>
      </c>
      <c r="B28" s="25">
        <v>12</v>
      </c>
      <c r="C28" s="25">
        <v>18</v>
      </c>
      <c r="D28" s="25">
        <f>(A28*(B28/100))</f>
        <v>240</v>
      </c>
      <c r="E28" s="25"/>
      <c r="F28" s="25"/>
      <c r="G28" s="25"/>
      <c r="H28" s="25"/>
      <c r="I28" s="25"/>
      <c r="J28" s="25"/>
      <c r="K28" s="8"/>
      <c r="L28" s="25"/>
      <c r="M28" s="29"/>
      <c r="N28" s="31"/>
    </row>
    <row r="29" spans="1:14" x14ac:dyDescent="0.25">
      <c r="A29" s="10"/>
      <c r="B29" s="9"/>
      <c r="C29" s="9">
        <f>(1-((C28+F29)/100))</f>
        <v>0.81</v>
      </c>
      <c r="D29" s="9">
        <f>(A29*(B29/100))</f>
        <v>0</v>
      </c>
      <c r="E29" s="9">
        <f>A28-D28</f>
        <v>1760</v>
      </c>
      <c r="F29" s="9">
        <v>1</v>
      </c>
      <c r="G29" s="9">
        <f>(E29/C29)</f>
        <v>2172.8395061728393</v>
      </c>
      <c r="H29" s="9">
        <f>(G29*(B28/100))</f>
        <v>260.7407407407407</v>
      </c>
      <c r="I29" s="9">
        <f>(G29*((C28+F29)/100))</f>
        <v>412.83950617283949</v>
      </c>
      <c r="J29" s="9">
        <f>(I29-H29)</f>
        <v>152.09876543209879</v>
      </c>
      <c r="K29" s="11">
        <f>(G29*(F29/100))</f>
        <v>21.728395061728392</v>
      </c>
      <c r="L29" s="9">
        <f>(J29-K29)</f>
        <v>130.37037037037038</v>
      </c>
      <c r="M29" s="28">
        <f>(L29*(60/100))</f>
        <v>78.222222222222229</v>
      </c>
      <c r="N29" s="9">
        <v>0</v>
      </c>
    </row>
    <row r="30" spans="1:14" x14ac:dyDescent="0.25">
      <c r="A30" s="2"/>
      <c r="B30" s="16"/>
      <c r="C30" s="16"/>
      <c r="D30" s="16">
        <f>(A30*(B30/100))</f>
        <v>0</v>
      </c>
      <c r="E30" s="16"/>
      <c r="F30" s="16"/>
      <c r="G30" s="16"/>
      <c r="H30" s="16"/>
      <c r="I30" s="16"/>
      <c r="J30" s="16"/>
      <c r="K30" s="1"/>
      <c r="L30" s="16"/>
      <c r="M30" s="30"/>
      <c r="N30" s="31"/>
    </row>
    <row r="33" spans="1:14" x14ac:dyDescent="0.25">
      <c r="A33" s="19" t="s">
        <v>22</v>
      </c>
      <c r="B33" s="20"/>
      <c r="C33" s="20"/>
      <c r="D33" s="20"/>
      <c r="E33" s="20"/>
      <c r="F33" s="20"/>
      <c r="G33" s="20"/>
      <c r="H33" s="20"/>
      <c r="I33" s="20"/>
      <c r="J33" s="20"/>
      <c r="K33" s="20"/>
      <c r="L33" s="20"/>
      <c r="M33" s="20"/>
      <c r="N33" s="21"/>
    </row>
    <row r="34" spans="1:14" x14ac:dyDescent="0.25">
      <c r="A34" s="5"/>
      <c r="B34" s="7"/>
      <c r="C34" s="7"/>
      <c r="D34" s="7"/>
      <c r="E34" s="7"/>
      <c r="F34" s="24"/>
      <c r="G34" s="24"/>
      <c r="H34" s="24"/>
      <c r="I34" s="24"/>
      <c r="J34" s="24"/>
      <c r="K34" s="24"/>
      <c r="L34" s="24"/>
      <c r="M34" s="24"/>
      <c r="N34" s="27"/>
    </row>
    <row r="35" spans="1:14" x14ac:dyDescent="0.25">
      <c r="A35" s="5"/>
      <c r="B35" s="7"/>
      <c r="C35" s="7"/>
      <c r="D35" s="7"/>
      <c r="E35" s="7"/>
      <c r="F35" s="24"/>
      <c r="G35" s="24"/>
      <c r="H35" s="24"/>
      <c r="I35" s="24"/>
      <c r="J35" s="24"/>
      <c r="K35" s="24"/>
      <c r="L35" s="24"/>
      <c r="M35" s="24"/>
      <c r="N35" s="27"/>
    </row>
    <row r="36" spans="1:14" x14ac:dyDescent="0.25">
      <c r="A36" s="5"/>
      <c r="B36" s="7"/>
      <c r="C36" s="7"/>
      <c r="D36" s="7"/>
      <c r="E36" s="7"/>
      <c r="F36" s="24"/>
      <c r="G36" s="24"/>
      <c r="H36" s="24"/>
      <c r="I36" s="24"/>
      <c r="J36" s="24"/>
      <c r="K36" s="24"/>
      <c r="L36" s="24"/>
      <c r="M36" s="24"/>
      <c r="N36" s="27"/>
    </row>
    <row r="37" spans="1:14" x14ac:dyDescent="0.25">
      <c r="A37" s="5"/>
      <c r="B37" s="7"/>
      <c r="C37" s="7"/>
      <c r="D37" s="7"/>
      <c r="E37" s="7"/>
      <c r="F37" s="24"/>
      <c r="G37" s="24"/>
      <c r="H37" s="24"/>
      <c r="I37" s="24"/>
      <c r="J37" s="24"/>
      <c r="K37" s="24"/>
      <c r="L37" s="24"/>
      <c r="M37" s="24"/>
      <c r="N37" s="27"/>
    </row>
    <row r="38" spans="1:14" x14ac:dyDescent="0.25">
      <c r="A38" s="5"/>
      <c r="B38" s="7"/>
      <c r="C38" s="7"/>
      <c r="D38" s="7"/>
      <c r="E38" s="7"/>
      <c r="F38" s="24"/>
      <c r="G38" s="24"/>
      <c r="H38" s="24"/>
      <c r="I38" s="24"/>
      <c r="J38" s="24"/>
      <c r="K38" s="24"/>
      <c r="L38" s="24"/>
      <c r="M38" s="24"/>
      <c r="N38" s="27"/>
    </row>
    <row r="39" spans="1:14" ht="23.25" customHeight="1" x14ac:dyDescent="0.25">
      <c r="A39" s="5"/>
      <c r="B39" s="7"/>
      <c r="C39" s="7"/>
      <c r="D39" s="7"/>
      <c r="E39" s="7"/>
      <c r="F39" s="24"/>
      <c r="G39" s="24"/>
      <c r="H39" s="24"/>
      <c r="I39" s="24"/>
      <c r="J39" s="24"/>
      <c r="K39" s="24"/>
      <c r="L39" s="24"/>
      <c r="M39" s="24"/>
      <c r="N39" s="27"/>
    </row>
    <row r="40" spans="1:14" hidden="1" x14ac:dyDescent="0.25">
      <c r="A40" s="22"/>
      <c r="B40" s="23"/>
      <c r="C40" s="23"/>
      <c r="D40" s="23"/>
      <c r="E40" s="23"/>
      <c r="F40" s="23"/>
      <c r="G40" s="3"/>
      <c r="H40" s="23"/>
      <c r="I40" s="3"/>
      <c r="J40" s="23"/>
      <c r="K40" s="3"/>
      <c r="L40" s="23"/>
      <c r="M40" s="3"/>
      <c r="N40" s="26"/>
    </row>
    <row r="41" spans="1:14" ht="60" x14ac:dyDescent="0.25">
      <c r="A41" s="18" t="s">
        <v>19</v>
      </c>
      <c r="B41" s="12" t="s">
        <v>2</v>
      </c>
      <c r="C41" s="13" t="s">
        <v>1</v>
      </c>
      <c r="D41" s="13" t="s">
        <v>4</v>
      </c>
      <c r="E41" s="13" t="s">
        <v>10</v>
      </c>
      <c r="F41" s="18" t="s">
        <v>15</v>
      </c>
      <c r="G41" s="13" t="s">
        <v>5</v>
      </c>
      <c r="H41" s="18" t="s">
        <v>14</v>
      </c>
      <c r="I41" s="13" t="s">
        <v>13</v>
      </c>
      <c r="J41" s="18" t="s">
        <v>12</v>
      </c>
      <c r="K41" s="13" t="s">
        <v>17</v>
      </c>
      <c r="L41" s="13" t="s">
        <v>16</v>
      </c>
      <c r="M41" s="33" t="s">
        <v>11</v>
      </c>
      <c r="N41" s="32" t="s">
        <v>9</v>
      </c>
    </row>
    <row r="42" spans="1:14" x14ac:dyDescent="0.25">
      <c r="A42" s="4">
        <v>1500</v>
      </c>
      <c r="B42" s="25">
        <v>12</v>
      </c>
      <c r="C42" s="25">
        <v>18</v>
      </c>
      <c r="D42" s="25">
        <f>(A42*(B42/100))</f>
        <v>180</v>
      </c>
      <c r="E42" s="25"/>
      <c r="F42" s="25"/>
      <c r="G42" s="25"/>
      <c r="H42" s="25"/>
      <c r="I42" s="25"/>
      <c r="J42" s="25"/>
      <c r="K42" s="8"/>
      <c r="L42" s="25"/>
      <c r="M42" s="29"/>
      <c r="N42" s="31"/>
    </row>
    <row r="43" spans="1:14" x14ac:dyDescent="0.25">
      <c r="A43" s="10"/>
      <c r="B43" s="9"/>
      <c r="C43" s="9">
        <f>(1-((C42+F43)/100))</f>
        <v>0.81</v>
      </c>
      <c r="D43" s="9"/>
      <c r="E43" s="9">
        <f>A42-D42</f>
        <v>1320</v>
      </c>
      <c r="F43" s="9">
        <v>1</v>
      </c>
      <c r="G43" s="9">
        <f>(E43/C43)</f>
        <v>1629.6296296296296</v>
      </c>
      <c r="H43" s="9">
        <f>(G43*(B42/100))</f>
        <v>195.55555555555554</v>
      </c>
      <c r="I43" s="9">
        <f>(G43*((C42+F43)/100))</f>
        <v>309.62962962962962</v>
      </c>
      <c r="J43" s="9">
        <f>(I43-H43)</f>
        <v>114.07407407407408</v>
      </c>
      <c r="K43" s="11">
        <f>(G43*(F43/100))</f>
        <v>16.296296296296298</v>
      </c>
      <c r="L43" s="9">
        <f>(J43-K43)</f>
        <v>97.777777777777771</v>
      </c>
      <c r="M43" s="28">
        <f>(L43*(40/100))</f>
        <v>39.111111111111114</v>
      </c>
      <c r="N43" s="9">
        <f>(L43*(60/100))</f>
        <v>58.666666666666657</v>
      </c>
    </row>
    <row r="44" spans="1:14" x14ac:dyDescent="0.25">
      <c r="A44" s="2"/>
      <c r="B44" s="16"/>
      <c r="C44" s="16"/>
      <c r="D44" s="16"/>
      <c r="E44" s="16"/>
      <c r="F44" s="16"/>
      <c r="G44" s="16"/>
      <c r="H44" s="16"/>
      <c r="I44" s="16">
        <f>(G44*((C43+F44)/100))</f>
        <v>0</v>
      </c>
      <c r="J44" s="16"/>
      <c r="K44" s="1"/>
      <c r="L44" s="16"/>
      <c r="M44" s="30"/>
      <c r="N44" s="31"/>
    </row>
    <row r="45" spans="1:14" x14ac:dyDescent="0.25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68"/>
      <c r="N45" s="69"/>
    </row>
    <row r="46" spans="1:14" x14ac:dyDescent="0.25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68"/>
      <c r="N46" s="70"/>
    </row>
    <row r="47" spans="1:14" x14ac:dyDescent="0.25">
      <c r="A47" s="59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46"/>
    </row>
    <row r="48" spans="1:14" x14ac:dyDescent="0.25">
      <c r="A48" s="59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46"/>
    </row>
    <row r="49" spans="1:14" x14ac:dyDescent="0.25">
      <c r="A49" s="59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46"/>
    </row>
    <row r="50" spans="1:14" x14ac:dyDescent="0.25">
      <c r="A50" s="42"/>
      <c r="B50" s="7"/>
      <c r="C50" s="7"/>
      <c r="D50" s="7"/>
      <c r="E50" s="7"/>
      <c r="F50" s="7"/>
      <c r="G50" s="7"/>
      <c r="H50" s="7"/>
      <c r="I50" s="7"/>
      <c r="J50" s="7"/>
      <c r="K50" s="7"/>
      <c r="L50" s="27"/>
      <c r="M50" s="7"/>
      <c r="N50" s="43"/>
    </row>
    <row r="51" spans="1:14" x14ac:dyDescent="0.25">
      <c r="A51" s="42"/>
      <c r="B51" s="7"/>
      <c r="C51" s="7"/>
      <c r="D51" s="7"/>
      <c r="E51" s="7"/>
      <c r="F51" s="24"/>
      <c r="G51" s="24"/>
      <c r="H51" s="24"/>
      <c r="I51" s="24"/>
      <c r="J51" s="24"/>
      <c r="K51" s="24"/>
      <c r="L51" s="27"/>
      <c r="M51" s="24"/>
      <c r="N51" s="46"/>
    </row>
    <row r="52" spans="1:14" x14ac:dyDescent="0.25">
      <c r="A52" s="42"/>
      <c r="B52" s="7"/>
      <c r="C52" s="7"/>
      <c r="D52" s="7"/>
      <c r="E52" s="7"/>
      <c r="F52" s="24"/>
      <c r="G52" s="24"/>
      <c r="H52" s="24"/>
      <c r="I52" s="24"/>
      <c r="J52" s="24"/>
      <c r="K52" s="24"/>
      <c r="L52" s="24"/>
      <c r="M52" s="24"/>
      <c r="N52" s="46"/>
    </row>
    <row r="53" spans="1:14" x14ac:dyDescent="0.25">
      <c r="A53" s="42"/>
      <c r="B53" s="7"/>
      <c r="C53" s="7"/>
      <c r="D53" s="7"/>
      <c r="E53" s="7"/>
      <c r="F53" s="24"/>
      <c r="G53" s="24"/>
      <c r="H53" s="24"/>
      <c r="I53" s="24"/>
      <c r="J53" s="24"/>
      <c r="K53" s="24"/>
      <c r="L53" s="24"/>
      <c r="M53" s="24"/>
      <c r="N53" s="46"/>
    </row>
    <row r="54" spans="1:14" x14ac:dyDescent="0.25">
      <c r="A54" s="42"/>
      <c r="B54" s="7"/>
      <c r="C54" s="7"/>
      <c r="D54" s="7"/>
      <c r="E54" s="7"/>
      <c r="F54" s="24"/>
      <c r="G54" s="24"/>
      <c r="H54" s="24"/>
      <c r="I54" s="24"/>
      <c r="J54" s="24"/>
      <c r="K54" s="24"/>
      <c r="L54" s="24"/>
      <c r="M54" s="24"/>
      <c r="N54" s="46"/>
    </row>
    <row r="55" spans="1:14" x14ac:dyDescent="0.25">
      <c r="A55" s="42"/>
      <c r="B55" s="7"/>
      <c r="C55" s="7"/>
      <c r="D55" s="7"/>
      <c r="E55" s="7"/>
      <c r="F55" s="24"/>
      <c r="G55" s="24"/>
      <c r="H55" s="24"/>
      <c r="I55" s="24"/>
      <c r="J55" s="24"/>
      <c r="K55" s="24"/>
      <c r="L55" s="24"/>
      <c r="M55" s="24"/>
      <c r="N55" s="46"/>
    </row>
    <row r="56" spans="1:14" ht="15.75" thickBot="1" x14ac:dyDescent="0.3">
      <c r="A56" s="63"/>
      <c r="B56" s="64"/>
      <c r="C56" s="64"/>
      <c r="D56" s="64"/>
      <c r="E56" s="64"/>
      <c r="F56" s="64"/>
      <c r="G56" s="66"/>
      <c r="H56" s="64"/>
      <c r="I56" s="66"/>
      <c r="J56" s="64"/>
      <c r="K56" s="66"/>
      <c r="L56" s="64"/>
      <c r="M56" s="66"/>
      <c r="N56" s="65"/>
    </row>
    <row r="57" spans="1:14" ht="75" x14ac:dyDescent="0.25">
      <c r="A57" s="18" t="s">
        <v>26</v>
      </c>
      <c r="B57" s="12" t="s">
        <v>2</v>
      </c>
      <c r="C57" s="13" t="s">
        <v>1</v>
      </c>
      <c r="D57" s="13" t="s">
        <v>4</v>
      </c>
      <c r="E57" s="13" t="s">
        <v>10</v>
      </c>
      <c r="F57" s="18" t="s">
        <v>15</v>
      </c>
      <c r="G57" s="13" t="s">
        <v>5</v>
      </c>
      <c r="H57" s="18" t="s">
        <v>14</v>
      </c>
      <c r="I57" s="13" t="s">
        <v>13</v>
      </c>
      <c r="J57" s="18" t="s">
        <v>12</v>
      </c>
      <c r="K57" s="13" t="s">
        <v>17</v>
      </c>
      <c r="L57" s="13" t="s">
        <v>16</v>
      </c>
      <c r="M57" s="33" t="s">
        <v>11</v>
      </c>
      <c r="N57" s="32" t="s">
        <v>9</v>
      </c>
    </row>
    <row r="58" spans="1:14" x14ac:dyDescent="0.25">
      <c r="A58" s="4">
        <v>1000</v>
      </c>
      <c r="B58" s="25">
        <v>12</v>
      </c>
      <c r="C58" s="25">
        <v>18</v>
      </c>
      <c r="D58" s="25">
        <f>(A58*(B58/100))</f>
        <v>120</v>
      </c>
      <c r="E58" s="25"/>
      <c r="F58" s="25"/>
      <c r="G58" s="25">
        <f>(E58/C58)</f>
        <v>0</v>
      </c>
      <c r="H58" s="25"/>
      <c r="I58" s="25"/>
      <c r="J58" s="25"/>
      <c r="K58" s="8"/>
      <c r="L58" s="25"/>
      <c r="M58" s="29"/>
      <c r="N58" s="31"/>
    </row>
    <row r="59" spans="1:14" x14ac:dyDescent="0.25">
      <c r="A59" s="2"/>
      <c r="B59" s="16"/>
      <c r="C59" s="16">
        <f>(1-((C58+F59)/100))</f>
        <v>0.81</v>
      </c>
      <c r="D59" s="16"/>
      <c r="E59" s="16">
        <f>A58-D58</f>
        <v>880</v>
      </c>
      <c r="F59" s="16">
        <v>1</v>
      </c>
      <c r="G59" s="16">
        <f>(E59/C59)</f>
        <v>1086.4197530864196</v>
      </c>
      <c r="H59" s="16">
        <f>(A58*(B58/100))</f>
        <v>120</v>
      </c>
      <c r="I59" s="16">
        <f>(G59*((C58+F59)/100))</f>
        <v>206.41975308641975</v>
      </c>
      <c r="J59" s="16">
        <f>(I59-H59)</f>
        <v>86.419753086419746</v>
      </c>
      <c r="K59" s="1">
        <f>(G59*(F59/100))</f>
        <v>10.864197530864196</v>
      </c>
      <c r="L59" s="16">
        <f>(J59-K59)</f>
        <v>75.555555555555543</v>
      </c>
      <c r="M59" s="28">
        <f>(L59*(40/100))</f>
        <v>30.222222222222218</v>
      </c>
      <c r="N59" s="9">
        <f>(L59*(60/100))</f>
        <v>45.333333333333321</v>
      </c>
    </row>
    <row r="60" spans="1:14" x14ac:dyDescent="0.25">
      <c r="A60" s="9"/>
      <c r="B60" s="9"/>
      <c r="C60" s="9"/>
      <c r="D60" s="9"/>
      <c r="E60" s="9"/>
      <c r="F60" s="9"/>
      <c r="G60" s="9"/>
      <c r="H60" s="9"/>
      <c r="I60" s="9"/>
      <c r="J60" s="9"/>
      <c r="K60" s="9"/>
      <c r="L60" s="9"/>
      <c r="M60" s="28"/>
      <c r="N60" s="72"/>
    </row>
    <row r="61" spans="1:14" x14ac:dyDescent="0.25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71"/>
      <c r="N61" s="70"/>
    </row>
    <row r="62" spans="1:14" ht="15.75" thickBot="1" x14ac:dyDescent="0.3">
      <c r="A62" s="63"/>
      <c r="B62" s="64"/>
      <c r="C62" s="64"/>
      <c r="D62" s="64"/>
      <c r="E62" s="64"/>
      <c r="F62" s="64"/>
      <c r="G62" s="64"/>
      <c r="H62" s="64"/>
      <c r="I62" s="64"/>
      <c r="J62" s="64"/>
      <c r="K62" s="64"/>
      <c r="L62" s="64"/>
      <c r="M62" s="64"/>
      <c r="N62" s="65"/>
    </row>
    <row r="63" spans="1:14" x14ac:dyDescent="0.25">
      <c r="A63" s="59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46"/>
    </row>
    <row r="64" spans="1:14" x14ac:dyDescent="0.25">
      <c r="A64" s="59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46"/>
    </row>
    <row r="65" spans="1:14" x14ac:dyDescent="0.25">
      <c r="A65" s="59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46"/>
    </row>
    <row r="66" spans="1:14" x14ac:dyDescent="0.25">
      <c r="A66" s="42"/>
      <c r="B66" s="7"/>
      <c r="C66" s="7"/>
      <c r="D66" s="7"/>
      <c r="E66" s="7"/>
      <c r="F66" s="7"/>
      <c r="G66" s="7"/>
      <c r="H66" s="7"/>
      <c r="I66" s="7"/>
      <c r="J66" s="7"/>
      <c r="K66" s="7"/>
      <c r="L66" s="27"/>
      <c r="M66" s="7"/>
      <c r="N66" s="43"/>
    </row>
    <row r="67" spans="1:14" x14ac:dyDescent="0.25">
      <c r="A67" s="42"/>
      <c r="B67" s="7"/>
      <c r="C67" s="7"/>
      <c r="D67" s="7"/>
      <c r="E67" s="7"/>
      <c r="F67" s="7"/>
      <c r="G67" s="7"/>
      <c r="H67" s="7"/>
      <c r="I67" s="7"/>
      <c r="J67" s="7"/>
      <c r="K67" s="7"/>
      <c r="L67" s="27"/>
      <c r="M67" s="7"/>
      <c r="N67" s="46"/>
    </row>
    <row r="68" spans="1:14" x14ac:dyDescent="0.25">
      <c r="A68" s="42"/>
      <c r="B68" s="7"/>
      <c r="C68" s="7"/>
      <c r="D68" s="7"/>
      <c r="E68" s="7"/>
      <c r="F68" s="7"/>
      <c r="G68" s="7"/>
      <c r="H68" s="7"/>
      <c r="I68" s="7"/>
      <c r="J68" s="7"/>
      <c r="K68" s="7"/>
      <c r="L68" s="27"/>
      <c r="M68" s="7"/>
      <c r="N68" s="46"/>
    </row>
    <row r="69" spans="1:14" x14ac:dyDescent="0.25">
      <c r="A69" s="42"/>
      <c r="B69" s="7"/>
      <c r="C69" s="7"/>
      <c r="D69" s="7"/>
      <c r="E69" s="7"/>
      <c r="F69" s="7"/>
      <c r="G69" s="7"/>
      <c r="H69" s="7"/>
      <c r="I69" s="7"/>
      <c r="J69" s="7"/>
      <c r="K69" s="7"/>
      <c r="L69" s="27"/>
      <c r="M69" s="7"/>
      <c r="N69" s="46"/>
    </row>
    <row r="70" spans="1:14" x14ac:dyDescent="0.25">
      <c r="A70" s="42"/>
      <c r="B70" s="7"/>
      <c r="C70" s="7"/>
      <c r="D70" s="7"/>
      <c r="E70" s="7"/>
      <c r="F70" s="7"/>
      <c r="G70" s="7"/>
      <c r="H70" s="7"/>
      <c r="I70" s="7"/>
      <c r="J70" s="7"/>
      <c r="K70" s="7"/>
      <c r="L70" s="6"/>
      <c r="M70" s="7"/>
      <c r="N70" s="46"/>
    </row>
    <row r="71" spans="1:14" x14ac:dyDescent="0.25">
      <c r="A71" s="42"/>
      <c r="B71" s="7"/>
      <c r="C71" s="7"/>
      <c r="D71" s="7"/>
      <c r="E71" s="7"/>
      <c r="F71" s="7"/>
      <c r="G71" s="7"/>
      <c r="H71" s="7"/>
      <c r="I71" s="7"/>
      <c r="J71" s="7"/>
      <c r="K71" s="7"/>
      <c r="L71" s="27"/>
      <c r="M71" s="7"/>
      <c r="N71" s="46"/>
    </row>
    <row r="72" spans="1:14" ht="15.75" thickBot="1" x14ac:dyDescent="0.3">
      <c r="A72" s="63"/>
      <c r="B72" s="64"/>
      <c r="C72" s="64"/>
      <c r="D72" s="64"/>
      <c r="E72" s="64"/>
      <c r="F72" s="64"/>
      <c r="G72" s="66"/>
      <c r="H72" s="64"/>
      <c r="I72" s="66"/>
      <c r="J72" s="64"/>
      <c r="K72" s="66"/>
      <c r="L72" s="64"/>
      <c r="M72" s="66"/>
      <c r="N72" s="65"/>
    </row>
    <row r="73" spans="1:14" ht="60" x14ac:dyDescent="0.25">
      <c r="A73" s="18" t="s">
        <v>18</v>
      </c>
      <c r="B73" s="12" t="s">
        <v>2</v>
      </c>
      <c r="C73" s="13" t="s">
        <v>1</v>
      </c>
      <c r="D73" s="13" t="s">
        <v>4</v>
      </c>
      <c r="E73" s="13" t="s">
        <v>10</v>
      </c>
      <c r="F73" s="18" t="s">
        <v>15</v>
      </c>
      <c r="G73" s="13" t="s">
        <v>5</v>
      </c>
      <c r="H73" s="18" t="s">
        <v>14</v>
      </c>
      <c r="I73" s="13" t="s">
        <v>13</v>
      </c>
      <c r="J73" s="18" t="s">
        <v>12</v>
      </c>
      <c r="K73" s="13" t="s">
        <v>17</v>
      </c>
      <c r="L73" s="13" t="s">
        <v>16</v>
      </c>
      <c r="M73" s="33" t="s">
        <v>11</v>
      </c>
      <c r="N73" s="32" t="s">
        <v>9</v>
      </c>
    </row>
    <row r="74" spans="1:14" x14ac:dyDescent="0.25">
      <c r="A74" s="4">
        <v>2000</v>
      </c>
      <c r="B74" s="25">
        <v>12</v>
      </c>
      <c r="C74" s="25">
        <v>18</v>
      </c>
      <c r="D74" s="25">
        <f>(A74*(B74/100))</f>
        <v>240</v>
      </c>
      <c r="E74" s="25"/>
      <c r="F74" s="25"/>
      <c r="G74" s="25"/>
      <c r="H74" s="25"/>
      <c r="I74" s="25"/>
      <c r="J74" s="25"/>
      <c r="K74" s="8"/>
      <c r="L74" s="25"/>
      <c r="M74" s="29"/>
      <c r="N74" s="31"/>
    </row>
    <row r="75" spans="1:14" x14ac:dyDescent="0.25">
      <c r="A75" s="10"/>
      <c r="B75" s="9"/>
      <c r="C75" s="9">
        <f>(1-((C74+F75)/100))</f>
        <v>0.81</v>
      </c>
      <c r="D75" s="9"/>
      <c r="E75" s="9">
        <f>A74-D74</f>
        <v>1760</v>
      </c>
      <c r="F75" s="9">
        <v>1</v>
      </c>
      <c r="G75" s="9">
        <f>(E75/C75)</f>
        <v>2172.8395061728393</v>
      </c>
      <c r="H75" s="9">
        <f>(A74*(B74/100))</f>
        <v>240</v>
      </c>
      <c r="I75" s="9">
        <f>(G75*((C74+F75)/100))</f>
        <v>412.83950617283949</v>
      </c>
      <c r="J75" s="9">
        <f>(I75-H75)</f>
        <v>172.83950617283949</v>
      </c>
      <c r="K75" s="11">
        <f>(G75*(F75/100))</f>
        <v>21.728395061728392</v>
      </c>
      <c r="L75" s="9">
        <f>(J75-K75)</f>
        <v>151.11111111111109</v>
      </c>
      <c r="M75" s="28">
        <f>(L75*(40/100))</f>
        <v>60.444444444444436</v>
      </c>
      <c r="N75" s="9">
        <v>0</v>
      </c>
    </row>
    <row r="76" spans="1:14" x14ac:dyDescent="0.25">
      <c r="A76" s="2"/>
      <c r="B76" s="16"/>
      <c r="C76" s="16"/>
      <c r="D76" s="16"/>
      <c r="E76" s="16"/>
      <c r="F76" s="16"/>
      <c r="G76" s="16"/>
      <c r="H76" s="16"/>
      <c r="I76" s="16"/>
      <c r="J76" s="16"/>
      <c r="K76" s="1"/>
      <c r="L76" s="16"/>
      <c r="M76" s="30"/>
      <c r="N76" s="31"/>
    </row>
    <row r="77" spans="1:14" x14ac:dyDescent="0.25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68"/>
      <c r="N77" s="69"/>
    </row>
    <row r="78" spans="1:14" ht="15.75" thickBot="1" x14ac:dyDescent="0.3"/>
    <row r="79" spans="1:14" x14ac:dyDescent="0.25">
      <c r="A79" s="39"/>
      <c r="B79" s="40"/>
      <c r="C79" s="40"/>
      <c r="D79" s="40"/>
      <c r="E79" s="40"/>
      <c r="F79" s="40"/>
      <c r="G79" s="40"/>
      <c r="H79" s="40"/>
      <c r="I79" s="40"/>
      <c r="J79" s="40"/>
      <c r="K79" s="40"/>
      <c r="L79" s="40"/>
      <c r="M79" s="40"/>
      <c r="N79" s="41"/>
    </row>
    <row r="80" spans="1:14" x14ac:dyDescent="0.25">
      <c r="A80" s="42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43"/>
    </row>
    <row r="81" spans="1:14" x14ac:dyDescent="0.25">
      <c r="A81" s="42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43"/>
    </row>
    <row r="82" spans="1:14" x14ac:dyDescent="0.25">
      <c r="A82" s="42"/>
      <c r="B82" s="7"/>
      <c r="C82" s="7"/>
      <c r="D82" s="7"/>
      <c r="E82" s="7"/>
      <c r="F82" s="7"/>
      <c r="G82" s="7"/>
      <c r="H82" s="7"/>
      <c r="I82" s="7"/>
      <c r="J82" s="7"/>
      <c r="K82" s="7"/>
      <c r="L82" s="27"/>
      <c r="M82" s="7"/>
      <c r="N82" s="43"/>
    </row>
    <row r="83" spans="1:14" x14ac:dyDescent="0.25">
      <c r="A83" s="42"/>
      <c r="B83" s="7"/>
      <c r="C83" s="7"/>
      <c r="D83" s="7"/>
      <c r="E83" s="7"/>
      <c r="F83" s="7"/>
      <c r="G83" s="7"/>
      <c r="H83" s="7"/>
      <c r="I83" s="7"/>
      <c r="J83" s="7"/>
      <c r="K83" s="7"/>
      <c r="L83" s="27"/>
      <c r="M83" s="7"/>
      <c r="N83" s="46"/>
    </row>
    <row r="84" spans="1:14" x14ac:dyDescent="0.25">
      <c r="A84" s="42"/>
      <c r="B84" s="7"/>
      <c r="C84" s="7"/>
      <c r="D84" s="7"/>
      <c r="E84" s="7"/>
      <c r="F84" s="7"/>
      <c r="G84" s="7"/>
      <c r="H84" s="7"/>
      <c r="I84" s="7"/>
      <c r="J84" s="7"/>
      <c r="K84" s="7"/>
      <c r="L84" s="27"/>
      <c r="M84" s="7"/>
      <c r="N84" s="46"/>
    </row>
    <row r="85" spans="1:14" x14ac:dyDescent="0.25">
      <c r="A85" s="42"/>
      <c r="B85" s="7"/>
      <c r="C85" s="7"/>
      <c r="D85" s="7"/>
      <c r="E85" s="7"/>
      <c r="F85" s="7"/>
      <c r="G85" s="7"/>
      <c r="H85" s="7"/>
      <c r="I85" s="7"/>
      <c r="J85" s="7"/>
      <c r="K85" s="7"/>
      <c r="L85" s="27"/>
      <c r="M85" s="7"/>
      <c r="N85" s="46"/>
    </row>
    <row r="86" spans="1:14" x14ac:dyDescent="0.25">
      <c r="A86" s="42"/>
      <c r="B86" s="7"/>
      <c r="C86" s="7"/>
      <c r="D86" s="7"/>
      <c r="E86" s="7"/>
      <c r="F86" s="7"/>
      <c r="G86" s="7"/>
      <c r="H86" s="7"/>
      <c r="I86" s="7"/>
      <c r="J86" s="7"/>
      <c r="K86" s="7"/>
      <c r="L86" s="6"/>
      <c r="M86" s="7"/>
      <c r="N86" s="46"/>
    </row>
    <row r="87" spans="1:14" x14ac:dyDescent="0.25">
      <c r="A87" s="42"/>
      <c r="B87" s="7"/>
      <c r="C87" s="7"/>
      <c r="D87" s="7"/>
      <c r="E87" s="7"/>
      <c r="F87" s="7"/>
      <c r="G87" s="7"/>
      <c r="H87" s="7"/>
      <c r="I87" s="7"/>
      <c r="J87" s="7"/>
      <c r="K87" s="7"/>
      <c r="L87" s="27"/>
      <c r="M87" s="7"/>
      <c r="N87" s="46"/>
    </row>
    <row r="88" spans="1:14" ht="15.75" thickBot="1" x14ac:dyDescent="0.3">
      <c r="A88" s="63"/>
      <c r="B88" s="64"/>
      <c r="C88" s="64"/>
      <c r="D88" s="64"/>
      <c r="E88" s="64"/>
      <c r="F88" s="64"/>
      <c r="G88" s="66"/>
      <c r="H88" s="64"/>
      <c r="I88" s="66"/>
      <c r="J88" s="64"/>
      <c r="K88" s="66"/>
      <c r="L88" s="64"/>
      <c r="M88" s="66"/>
      <c r="N88" s="65"/>
    </row>
    <row r="89" spans="1:14" ht="60" x14ac:dyDescent="0.25">
      <c r="A89" s="18" t="s">
        <v>19</v>
      </c>
      <c r="B89" s="12" t="s">
        <v>2</v>
      </c>
      <c r="C89" s="13" t="s">
        <v>1</v>
      </c>
      <c r="D89" s="13" t="s">
        <v>4</v>
      </c>
      <c r="E89" s="13" t="s">
        <v>10</v>
      </c>
      <c r="F89" s="18" t="s">
        <v>15</v>
      </c>
      <c r="G89" s="13" t="s">
        <v>5</v>
      </c>
      <c r="H89" s="18" t="s">
        <v>14</v>
      </c>
      <c r="I89" s="13" t="s">
        <v>13</v>
      </c>
      <c r="J89" s="18" t="s">
        <v>12</v>
      </c>
      <c r="K89" s="13" t="s">
        <v>17</v>
      </c>
      <c r="L89" s="13" t="s">
        <v>16</v>
      </c>
      <c r="M89" s="33" t="s">
        <v>11</v>
      </c>
      <c r="N89" s="32" t="s">
        <v>9</v>
      </c>
    </row>
    <row r="90" spans="1:14" x14ac:dyDescent="0.25">
      <c r="A90" s="4">
        <v>1500</v>
      </c>
      <c r="B90" s="25">
        <v>12</v>
      </c>
      <c r="C90" s="25">
        <v>18</v>
      </c>
      <c r="D90" s="25">
        <f>(A90*(B90/100))</f>
        <v>180</v>
      </c>
      <c r="E90" s="25"/>
      <c r="F90" s="25"/>
      <c r="G90" s="25"/>
      <c r="H90" s="25"/>
      <c r="I90" s="25"/>
      <c r="J90" s="25"/>
      <c r="K90" s="8"/>
      <c r="L90" s="25"/>
      <c r="M90" s="29"/>
      <c r="N90" s="31"/>
    </row>
    <row r="91" spans="1:14" x14ac:dyDescent="0.25">
      <c r="A91" s="10"/>
      <c r="B91" s="9"/>
      <c r="C91" s="9">
        <f>(1-((C90+F91)/100))</f>
        <v>0.81</v>
      </c>
      <c r="D91" s="9"/>
      <c r="E91" s="9">
        <f>A90-D90</f>
        <v>1320</v>
      </c>
      <c r="F91" s="9">
        <v>1</v>
      </c>
      <c r="G91" s="9">
        <f>(E91/C91)</f>
        <v>1629.6296296296296</v>
      </c>
      <c r="H91" s="9">
        <f>(A90*(B90/100))</f>
        <v>180</v>
      </c>
      <c r="I91" s="9">
        <f>(G91*((C90+F91)/100))</f>
        <v>309.62962962962962</v>
      </c>
      <c r="J91" s="9">
        <f>(I91-H91)</f>
        <v>129.62962962962962</v>
      </c>
      <c r="K91" s="11">
        <f>(G91*(F91/100))</f>
        <v>16.296296296296298</v>
      </c>
      <c r="L91" s="9">
        <f>(J91-K91)</f>
        <v>113.33333333333331</v>
      </c>
      <c r="M91" s="28">
        <f>(L91*(40/100))</f>
        <v>45.333333333333329</v>
      </c>
      <c r="N91" s="9">
        <f>(L91*(60/100))</f>
        <v>67.999999999999986</v>
      </c>
    </row>
    <row r="92" spans="1:14" x14ac:dyDescent="0.25">
      <c r="A92" s="2"/>
      <c r="B92" s="16"/>
      <c r="C92" s="16"/>
      <c r="D92" s="16"/>
      <c r="E92" s="16"/>
      <c r="F92" s="16"/>
      <c r="G92" s="16"/>
      <c r="H92" s="16"/>
      <c r="I92" s="16"/>
      <c r="J92" s="16"/>
      <c r="K92" s="1"/>
      <c r="L92" s="16"/>
      <c r="M92" s="30"/>
      <c r="N92" s="31"/>
    </row>
  </sheetData>
  <pageMargins left="0.511811024" right="0.511811024" top="0.78740157499999996" bottom="0.78740157499999996" header="0.31496062000000002" footer="0.31496062000000002"/>
  <drawing r:id="rId1"/>
  <legacyDrawing r:id="rId2"/>
  <tableParts count="6">
    <tablePart r:id="rId3"/>
    <tablePart r:id="rId4"/>
    <tablePart r:id="rId5"/>
    <tablePart r:id="rId6"/>
    <tablePart r:id="rId7"/>
    <tablePart r:id="rId8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16"/>
  <sheetViews>
    <sheetView zoomScale="85" zoomScaleNormal="85" workbookViewId="0">
      <selection activeCell="L14" sqref="L14"/>
    </sheetView>
  </sheetViews>
  <sheetFormatPr defaultRowHeight="15" x14ac:dyDescent="0.25"/>
  <cols>
    <col min="1" max="2" width="12.5703125" customWidth="1"/>
    <col min="3" max="3" width="13.7109375" customWidth="1"/>
    <col min="4" max="4" width="12.28515625" customWidth="1"/>
    <col min="5" max="5" width="12.140625" customWidth="1"/>
    <col min="7" max="7" width="11.28515625" customWidth="1"/>
    <col min="8" max="8" width="11.85546875" customWidth="1"/>
    <col min="9" max="10" width="11.28515625" customWidth="1"/>
    <col min="11" max="11" width="13.42578125" customWidth="1"/>
    <col min="14" max="14" width="11" customWidth="1"/>
  </cols>
  <sheetData>
    <row r="1" spans="1:17" ht="15.75" thickBot="1" x14ac:dyDescent="0.3"/>
    <row r="2" spans="1:17" x14ac:dyDescent="0.25">
      <c r="A2" s="56"/>
      <c r="B2" s="57"/>
      <c r="C2" s="57"/>
      <c r="D2" s="57"/>
      <c r="E2" s="57"/>
      <c r="F2" s="57"/>
      <c r="G2" s="57"/>
      <c r="H2" s="57"/>
      <c r="I2" s="57"/>
      <c r="J2" s="57"/>
      <c r="K2" s="57"/>
      <c r="L2" s="40"/>
      <c r="M2" s="40"/>
      <c r="N2" s="40"/>
      <c r="O2" s="40"/>
      <c r="P2" s="40"/>
      <c r="Q2" s="41"/>
    </row>
    <row r="3" spans="1:17" x14ac:dyDescent="0.25">
      <c r="A3" s="59"/>
      <c r="B3" s="24"/>
      <c r="C3" s="24"/>
      <c r="D3" s="24"/>
      <c r="E3" s="24"/>
      <c r="F3" s="24"/>
      <c r="G3" s="24"/>
      <c r="H3" s="24"/>
      <c r="I3" s="24"/>
      <c r="J3" s="24"/>
      <c r="K3" s="24"/>
      <c r="L3" s="7"/>
      <c r="M3" s="7"/>
      <c r="N3" s="7"/>
      <c r="O3" s="7"/>
      <c r="P3" s="7"/>
      <c r="Q3" s="43"/>
    </row>
    <row r="4" spans="1:17" ht="15.75" thickBot="1" x14ac:dyDescent="0.3">
      <c r="A4" s="73"/>
      <c r="B4" s="64"/>
      <c r="C4" s="64"/>
      <c r="D4" s="64"/>
      <c r="E4" s="64"/>
      <c r="F4" s="64"/>
      <c r="G4" s="64"/>
      <c r="H4" s="64"/>
      <c r="I4" s="64"/>
      <c r="J4" s="64"/>
      <c r="K4" s="64"/>
      <c r="L4" s="64"/>
      <c r="M4" s="64"/>
      <c r="N4" s="64"/>
      <c r="O4" s="64"/>
      <c r="P4" s="64"/>
      <c r="Q4" s="65"/>
    </row>
    <row r="5" spans="1:17" x14ac:dyDescent="0.25">
      <c r="A5" s="36"/>
      <c r="B5" s="24"/>
      <c r="C5" s="24"/>
      <c r="D5" s="24"/>
      <c r="E5" s="24"/>
      <c r="F5" s="24"/>
      <c r="G5" s="24"/>
      <c r="H5" s="24"/>
      <c r="I5" s="24"/>
      <c r="J5" s="24"/>
      <c r="K5" s="24"/>
      <c r="L5" s="24"/>
      <c r="M5" s="24"/>
      <c r="N5" s="24"/>
      <c r="O5" s="24"/>
      <c r="P5" s="24"/>
      <c r="Q5" s="27"/>
    </row>
    <row r="6" spans="1:17" x14ac:dyDescent="0.25">
      <c r="A6" s="36"/>
      <c r="B6" s="24"/>
      <c r="C6" s="24"/>
      <c r="D6" s="24"/>
      <c r="E6" s="24"/>
      <c r="F6" s="24"/>
      <c r="G6" s="24"/>
      <c r="H6" s="24"/>
      <c r="I6" s="24"/>
      <c r="J6" s="24"/>
      <c r="K6" s="24"/>
      <c r="L6" s="24"/>
      <c r="M6" s="24"/>
      <c r="N6" s="24"/>
      <c r="O6" s="24"/>
      <c r="P6" s="24"/>
      <c r="Q6" s="27"/>
    </row>
    <row r="7" spans="1:17" x14ac:dyDescent="0.25">
      <c r="A7" s="36"/>
      <c r="B7" s="24"/>
      <c r="C7" s="24"/>
      <c r="D7" s="24"/>
      <c r="E7" s="24"/>
      <c r="F7" s="24"/>
      <c r="G7" s="24"/>
      <c r="H7" s="24"/>
      <c r="I7" s="24"/>
      <c r="J7" s="24"/>
      <c r="K7" s="24"/>
      <c r="L7" s="24"/>
      <c r="M7" s="24"/>
      <c r="N7" s="24"/>
      <c r="O7" s="24"/>
      <c r="P7" s="24"/>
      <c r="Q7" s="27"/>
    </row>
    <row r="8" spans="1:17" ht="1.5" customHeight="1" x14ac:dyDescent="0.25">
      <c r="A8" s="36"/>
      <c r="B8" s="24"/>
      <c r="C8" s="24"/>
      <c r="D8" s="24"/>
      <c r="E8" s="24"/>
      <c r="F8" s="24"/>
      <c r="G8" s="24"/>
      <c r="H8" s="24"/>
      <c r="I8" s="24"/>
      <c r="J8" s="24"/>
      <c r="K8" s="24"/>
      <c r="L8" s="24"/>
      <c r="M8" s="24"/>
      <c r="N8" s="24"/>
      <c r="O8" s="24"/>
      <c r="P8" s="24"/>
      <c r="Q8" s="27"/>
    </row>
    <row r="9" spans="1:17" ht="8.25" customHeight="1" x14ac:dyDescent="0.25">
      <c r="A9" s="36"/>
      <c r="B9" s="24"/>
      <c r="C9" s="24"/>
      <c r="D9" s="24"/>
      <c r="E9" s="24"/>
      <c r="F9" s="24"/>
      <c r="G9" s="24"/>
      <c r="H9" s="24"/>
      <c r="I9" s="24"/>
      <c r="J9" s="24"/>
      <c r="K9" s="24"/>
      <c r="L9" s="24"/>
      <c r="M9" s="24"/>
      <c r="N9" s="24"/>
      <c r="O9" s="24"/>
      <c r="P9" s="24"/>
      <c r="Q9" s="27"/>
    </row>
    <row r="10" spans="1:17" x14ac:dyDescent="0.25">
      <c r="A10" s="36"/>
      <c r="B10" s="24"/>
      <c r="C10" s="24"/>
      <c r="D10" s="24"/>
      <c r="E10" s="24"/>
      <c r="F10" s="24"/>
      <c r="G10" s="24"/>
      <c r="H10" s="24"/>
      <c r="I10" s="24"/>
      <c r="J10" s="24"/>
      <c r="K10" s="24"/>
      <c r="L10" s="24"/>
      <c r="M10" s="24"/>
      <c r="N10" s="24"/>
      <c r="O10" s="24"/>
      <c r="P10" s="24"/>
      <c r="Q10" s="27"/>
    </row>
    <row r="11" spans="1:17" x14ac:dyDescent="0.25">
      <c r="A11" s="36"/>
      <c r="B11" s="24"/>
      <c r="C11" s="24"/>
      <c r="D11" s="24"/>
      <c r="E11" s="24"/>
      <c r="F11" s="24"/>
      <c r="G11" s="24"/>
      <c r="H11" s="24"/>
      <c r="I11" s="24"/>
      <c r="J11" s="24"/>
      <c r="K11" s="24"/>
      <c r="L11" s="24"/>
      <c r="M11" s="24"/>
      <c r="N11" s="24"/>
      <c r="O11" s="24"/>
      <c r="P11" s="24"/>
      <c r="Q11" s="27"/>
    </row>
    <row r="12" spans="1:17" x14ac:dyDescent="0.25">
      <c r="A12" s="36"/>
      <c r="B12" s="24"/>
      <c r="C12" s="24"/>
      <c r="D12" s="24"/>
      <c r="E12" s="24"/>
      <c r="F12" s="24"/>
      <c r="G12" s="24"/>
      <c r="H12" s="24"/>
      <c r="I12" s="24"/>
      <c r="J12" s="24"/>
      <c r="K12" s="24"/>
      <c r="L12" s="24"/>
      <c r="M12" s="24"/>
      <c r="N12" s="24"/>
      <c r="O12" s="24"/>
      <c r="P12" s="24"/>
      <c r="Q12" s="27"/>
    </row>
    <row r="13" spans="1:17" x14ac:dyDescent="0.25">
      <c r="A13" s="36"/>
      <c r="B13" s="24"/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4"/>
      <c r="P13" s="24"/>
      <c r="Q13" s="27"/>
    </row>
    <row r="14" spans="1:17" x14ac:dyDescent="0.25">
      <c r="A14" s="36"/>
      <c r="B14" s="24"/>
      <c r="C14" s="24"/>
      <c r="D14" s="24"/>
      <c r="E14" s="24"/>
      <c r="F14" s="24"/>
      <c r="G14" s="24"/>
      <c r="H14" s="24"/>
      <c r="I14" s="24"/>
      <c r="J14" s="24"/>
      <c r="K14" s="24"/>
      <c r="L14" s="24"/>
      <c r="M14" s="24"/>
      <c r="N14" s="24"/>
      <c r="O14" s="24"/>
      <c r="P14" s="24"/>
      <c r="Q14" s="27"/>
    </row>
    <row r="15" spans="1:17" x14ac:dyDescent="0.25">
      <c r="A15" s="36"/>
      <c r="B15" s="24"/>
      <c r="C15" s="24"/>
      <c r="D15" s="24"/>
      <c r="E15" s="24"/>
      <c r="F15" s="24"/>
      <c r="G15" s="24"/>
      <c r="H15" s="24"/>
      <c r="I15" s="24"/>
      <c r="J15" s="24"/>
      <c r="K15" s="24"/>
      <c r="L15" s="24"/>
      <c r="M15" s="24"/>
      <c r="N15" s="24"/>
      <c r="O15" s="24"/>
      <c r="P15" s="24"/>
      <c r="Q15" s="27"/>
    </row>
    <row r="16" spans="1:17" ht="17.25" customHeight="1" x14ac:dyDescent="0.25">
      <c r="A16" s="36"/>
      <c r="B16" s="24"/>
      <c r="C16" s="24"/>
      <c r="D16" s="24"/>
      <c r="E16" s="24"/>
      <c r="F16" s="24"/>
      <c r="G16" s="24"/>
      <c r="H16" s="24"/>
      <c r="I16" s="24"/>
      <c r="J16" s="24"/>
      <c r="K16" s="24"/>
      <c r="L16" s="24"/>
      <c r="M16" s="24"/>
      <c r="N16" s="24"/>
      <c r="O16" s="24"/>
      <c r="P16" s="24"/>
      <c r="Q16" s="27"/>
    </row>
    <row r="17" spans="1:17" ht="5.25" customHeight="1" x14ac:dyDescent="0.25">
      <c r="A17" s="22"/>
      <c r="B17" s="23"/>
      <c r="C17" s="23"/>
      <c r="D17" s="23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6"/>
    </row>
    <row r="18" spans="1:17" ht="90" x14ac:dyDescent="0.25">
      <c r="A18" s="18" t="s">
        <v>3</v>
      </c>
      <c r="B18" s="12" t="s">
        <v>2</v>
      </c>
      <c r="C18" s="13" t="s">
        <v>1</v>
      </c>
      <c r="D18" s="13" t="s">
        <v>4</v>
      </c>
      <c r="E18" s="13" t="s">
        <v>10</v>
      </c>
      <c r="F18" s="18" t="s">
        <v>15</v>
      </c>
      <c r="G18" s="13" t="s">
        <v>5</v>
      </c>
      <c r="H18" s="13" t="s">
        <v>23</v>
      </c>
      <c r="I18" s="13" t="s">
        <v>24</v>
      </c>
      <c r="J18" s="13" t="s">
        <v>25</v>
      </c>
      <c r="K18" s="18" t="s">
        <v>14</v>
      </c>
      <c r="L18" s="13" t="s">
        <v>13</v>
      </c>
      <c r="M18" s="18" t="s">
        <v>0</v>
      </c>
      <c r="N18" s="13" t="s">
        <v>17</v>
      </c>
      <c r="O18" s="13" t="s">
        <v>16</v>
      </c>
      <c r="P18" s="33" t="s">
        <v>28</v>
      </c>
      <c r="Q18" s="32" t="s">
        <v>30</v>
      </c>
    </row>
    <row r="19" spans="1:17" x14ac:dyDescent="0.25">
      <c r="A19" s="4">
        <v>1000</v>
      </c>
      <c r="B19" s="25">
        <v>12</v>
      </c>
      <c r="C19" s="25">
        <v>18</v>
      </c>
      <c r="D19" s="25">
        <f>(A19*(B19/100))</f>
        <v>120</v>
      </c>
      <c r="E19" s="25"/>
      <c r="F19" s="25"/>
      <c r="G19" s="25"/>
      <c r="H19" s="25"/>
      <c r="I19" s="25"/>
      <c r="J19" s="25"/>
      <c r="K19" s="25"/>
      <c r="L19" s="25"/>
      <c r="M19" s="25"/>
      <c r="N19" s="8"/>
      <c r="O19" s="25"/>
      <c r="P19" s="29"/>
      <c r="Q19" s="31"/>
    </row>
    <row r="20" spans="1:17" x14ac:dyDescent="0.25">
      <c r="A20" s="10"/>
      <c r="B20" s="9"/>
      <c r="C20" s="9">
        <f>(1-((C19+F20)/100))</f>
        <v>0.81</v>
      </c>
      <c r="D20" s="9"/>
      <c r="E20" s="9">
        <f>A19-D19</f>
        <v>880</v>
      </c>
      <c r="F20" s="9">
        <v>1</v>
      </c>
      <c r="G20" s="9">
        <f>(E20/C20)</f>
        <v>1086.4197530864196</v>
      </c>
      <c r="H20" s="9">
        <v>20</v>
      </c>
      <c r="I20" s="9">
        <f>(G20*(H20/100))</f>
        <v>217.28395061728395</v>
      </c>
      <c r="J20" s="9">
        <f>G20-I20</f>
        <v>869.13580246913568</v>
      </c>
      <c r="K20" s="9">
        <f>(J20*(B19/100))</f>
        <v>104.29629629629628</v>
      </c>
      <c r="L20" s="9">
        <f>(J20*((C19+F20)/100))</f>
        <v>165.13580246913577</v>
      </c>
      <c r="M20" s="9">
        <f>(L20-K20)</f>
        <v>60.839506172839492</v>
      </c>
      <c r="N20" s="11">
        <f>(J20*(F20/100))</f>
        <v>8.6913580246913575</v>
      </c>
      <c r="O20" s="9">
        <f>(M20-N20)</f>
        <v>52.148148148148138</v>
      </c>
      <c r="P20" s="28">
        <f>(O20*(60/100))</f>
        <v>31.288888888888881</v>
      </c>
      <c r="Q20" s="9">
        <f>(O20*(40/100))</f>
        <v>20.859259259259257</v>
      </c>
    </row>
    <row r="21" spans="1:17" x14ac:dyDescent="0.25">
      <c r="A21" s="2"/>
      <c r="B21" s="16"/>
      <c r="C21" s="16"/>
      <c r="D21" s="16"/>
      <c r="E21" s="16"/>
      <c r="F21" s="16"/>
      <c r="G21" s="16"/>
      <c r="H21" s="16"/>
      <c r="I21" s="16"/>
      <c r="J21" s="16"/>
      <c r="K21" s="16"/>
      <c r="L21" s="16"/>
      <c r="M21" s="16"/>
      <c r="N21" s="1"/>
      <c r="O21" s="16"/>
      <c r="P21" s="30"/>
      <c r="Q21" s="31"/>
    </row>
    <row r="24" spans="1:17" x14ac:dyDescent="0.25">
      <c r="A24" s="34"/>
      <c r="B24" s="35"/>
      <c r="C24" s="35"/>
      <c r="D24" s="35"/>
      <c r="E24" s="35"/>
      <c r="F24" s="35"/>
      <c r="G24" s="35"/>
      <c r="H24" s="35"/>
      <c r="I24" s="35"/>
      <c r="J24" s="35"/>
      <c r="K24" s="35"/>
      <c r="L24" s="35"/>
      <c r="M24" s="35"/>
      <c r="N24" s="35"/>
      <c r="O24" s="35"/>
      <c r="P24" s="35"/>
      <c r="Q24" s="37"/>
    </row>
    <row r="25" spans="1:17" x14ac:dyDescent="0.25">
      <c r="A25" s="36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4"/>
      <c r="N25" s="24"/>
      <c r="O25" s="24"/>
      <c r="P25" s="24"/>
      <c r="Q25" s="27"/>
    </row>
    <row r="26" spans="1:17" x14ac:dyDescent="0.25">
      <c r="A26" s="36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4"/>
      <c r="N26" s="24"/>
      <c r="O26" s="24"/>
      <c r="P26" s="24"/>
      <c r="Q26" s="27"/>
    </row>
    <row r="27" spans="1:17" ht="14.25" customHeight="1" x14ac:dyDescent="0.25">
      <c r="A27" s="36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4"/>
      <c r="N27" s="24"/>
      <c r="O27" s="24"/>
      <c r="P27" s="24"/>
      <c r="Q27" s="27"/>
    </row>
    <row r="28" spans="1:17" hidden="1" x14ac:dyDescent="0.25">
      <c r="A28" s="36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4"/>
      <c r="N28" s="24"/>
      <c r="O28" s="24"/>
      <c r="P28" s="24"/>
      <c r="Q28" s="27"/>
    </row>
    <row r="29" spans="1:17" x14ac:dyDescent="0.25">
      <c r="A29" s="36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4"/>
      <c r="N29" s="24"/>
      <c r="O29" s="24"/>
      <c r="P29" s="24"/>
      <c r="Q29" s="27"/>
    </row>
    <row r="30" spans="1:17" x14ac:dyDescent="0.25">
      <c r="A30" s="36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4"/>
      <c r="N30" s="24"/>
      <c r="O30" s="24"/>
      <c r="P30" s="24"/>
      <c r="Q30" s="27"/>
    </row>
    <row r="31" spans="1:17" x14ac:dyDescent="0.25">
      <c r="A31" s="36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4"/>
      <c r="N31" s="24"/>
      <c r="O31" s="24"/>
      <c r="P31" s="24"/>
      <c r="Q31" s="27"/>
    </row>
    <row r="32" spans="1:17" x14ac:dyDescent="0.25">
      <c r="A32" s="36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4"/>
      <c r="N32" s="24"/>
      <c r="O32" s="24"/>
      <c r="P32" s="24"/>
      <c r="Q32" s="27"/>
    </row>
    <row r="33" spans="1:17" x14ac:dyDescent="0.25">
      <c r="A33" s="36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4"/>
      <c r="N33" s="24"/>
      <c r="O33" s="24"/>
      <c r="P33" s="24"/>
      <c r="Q33" s="27"/>
    </row>
    <row r="34" spans="1:17" x14ac:dyDescent="0.25">
      <c r="A34" s="36"/>
      <c r="B34" s="24"/>
      <c r="C34" s="24"/>
      <c r="D34" s="24"/>
      <c r="E34" s="24"/>
      <c r="F34" s="24"/>
      <c r="G34" s="24"/>
      <c r="H34" s="24"/>
      <c r="I34" s="24"/>
      <c r="J34" s="24"/>
      <c r="K34" s="24"/>
      <c r="L34" s="24"/>
      <c r="M34" s="24"/>
      <c r="N34" s="24"/>
      <c r="O34" s="24"/>
      <c r="P34" s="24"/>
      <c r="Q34" s="27"/>
    </row>
    <row r="35" spans="1:17" ht="18.75" customHeight="1" x14ac:dyDescent="0.25">
      <c r="A35" s="36"/>
      <c r="B35" s="24"/>
      <c r="C35" s="24"/>
      <c r="D35" s="24"/>
      <c r="E35" s="24"/>
      <c r="F35" s="24"/>
      <c r="G35" s="24"/>
      <c r="H35" s="24"/>
      <c r="I35" s="24"/>
      <c r="J35" s="24"/>
      <c r="K35" s="24"/>
      <c r="L35" s="24"/>
      <c r="M35" s="24"/>
      <c r="N35" s="24"/>
      <c r="O35" s="24"/>
      <c r="P35" s="24"/>
      <c r="Q35" s="27"/>
    </row>
    <row r="36" spans="1:17" hidden="1" x14ac:dyDescent="0.25">
      <c r="A36" s="22"/>
      <c r="B36" s="23"/>
      <c r="C36" s="23"/>
      <c r="D36" s="23"/>
      <c r="E36" s="23"/>
      <c r="F36" s="23"/>
      <c r="G36" s="23"/>
      <c r="H36" s="23"/>
      <c r="I36" s="23"/>
      <c r="J36" s="23"/>
      <c r="K36" s="23"/>
      <c r="L36" s="23"/>
      <c r="M36" s="23"/>
      <c r="N36" s="23"/>
      <c r="O36" s="23"/>
      <c r="P36" s="23"/>
      <c r="Q36" s="26"/>
    </row>
    <row r="37" spans="1:17" ht="90" x14ac:dyDescent="0.25">
      <c r="A37" s="18" t="s">
        <v>18</v>
      </c>
      <c r="B37" s="12" t="s">
        <v>2</v>
      </c>
      <c r="C37" s="13" t="s">
        <v>1</v>
      </c>
      <c r="D37" s="13" t="s">
        <v>4</v>
      </c>
      <c r="E37" s="13" t="s">
        <v>10</v>
      </c>
      <c r="F37" s="18" t="s">
        <v>15</v>
      </c>
      <c r="G37" s="13" t="s">
        <v>5</v>
      </c>
      <c r="H37" s="13" t="s">
        <v>23</v>
      </c>
      <c r="I37" s="13" t="s">
        <v>24</v>
      </c>
      <c r="J37" s="13" t="s">
        <v>25</v>
      </c>
      <c r="K37" s="18" t="s">
        <v>14</v>
      </c>
      <c r="L37" s="13" t="s">
        <v>13</v>
      </c>
      <c r="M37" s="18" t="s">
        <v>0</v>
      </c>
      <c r="N37" s="13" t="s">
        <v>17</v>
      </c>
      <c r="O37" s="13" t="s">
        <v>16</v>
      </c>
      <c r="P37" s="33" t="s">
        <v>28</v>
      </c>
      <c r="Q37" s="76" t="s">
        <v>30</v>
      </c>
    </row>
    <row r="38" spans="1:17" x14ac:dyDescent="0.25">
      <c r="A38" s="4">
        <v>2000</v>
      </c>
      <c r="B38" s="25">
        <v>12</v>
      </c>
      <c r="C38" s="25">
        <v>18</v>
      </c>
      <c r="D38" s="25">
        <f>(A38*(B38/100))</f>
        <v>240</v>
      </c>
      <c r="E38" s="25"/>
      <c r="F38" s="25"/>
      <c r="G38" s="25"/>
      <c r="H38" s="25"/>
      <c r="I38" s="25"/>
      <c r="J38" s="25"/>
      <c r="K38" s="25"/>
      <c r="L38" s="25"/>
      <c r="M38" s="25"/>
      <c r="N38" s="8"/>
      <c r="O38" s="25"/>
      <c r="P38" s="29"/>
      <c r="Q38" s="74"/>
    </row>
    <row r="39" spans="1:17" x14ac:dyDescent="0.25">
      <c r="A39" s="10"/>
      <c r="B39" s="9"/>
      <c r="C39" s="9">
        <f>(1-((C38+F39)/100))</f>
        <v>0.81</v>
      </c>
      <c r="D39" s="9"/>
      <c r="E39" s="9">
        <f>A38-D38</f>
        <v>1760</v>
      </c>
      <c r="F39" s="9">
        <v>1</v>
      </c>
      <c r="G39" s="9">
        <f>(E39/C39)</f>
        <v>2172.8395061728393</v>
      </c>
      <c r="H39" s="9">
        <v>20</v>
      </c>
      <c r="I39" s="9">
        <f>(G39*(H39/100))</f>
        <v>434.5679012345679</v>
      </c>
      <c r="J39" s="9">
        <f>G39-I39</f>
        <v>1738.2716049382714</v>
      </c>
      <c r="K39" s="9">
        <f>(J39*(B38/100))</f>
        <v>208.59259259259255</v>
      </c>
      <c r="L39" s="9">
        <f>(J39*((C38+F39)/100))</f>
        <v>330.27160493827154</v>
      </c>
      <c r="M39" s="9">
        <f>(L39-K39)</f>
        <v>121.67901234567898</v>
      </c>
      <c r="N39" s="11">
        <f>(J39*(F39/100))</f>
        <v>17.382716049382715</v>
      </c>
      <c r="O39" s="9">
        <f>(M39-N39)</f>
        <v>104.29629629629628</v>
      </c>
      <c r="P39" s="28">
        <f>(O39*(60/100))</f>
        <v>62.577777777777762</v>
      </c>
      <c r="Q39" s="28">
        <f>(O39*(40/100))</f>
        <v>41.718518518518515</v>
      </c>
    </row>
    <row r="40" spans="1:17" x14ac:dyDescent="0.25">
      <c r="A40" s="2"/>
      <c r="B40" s="16"/>
      <c r="C40" s="16"/>
      <c r="D40" s="16"/>
      <c r="E40" s="16"/>
      <c r="F40" s="16"/>
      <c r="G40" s="16"/>
      <c r="H40" s="16"/>
      <c r="I40" s="16"/>
      <c r="J40" s="16"/>
      <c r="K40" s="16"/>
      <c r="L40" s="16"/>
      <c r="M40" s="16"/>
      <c r="N40" s="1"/>
      <c r="O40" s="16"/>
      <c r="P40" s="30"/>
      <c r="Q40" s="75"/>
    </row>
    <row r="43" spans="1:17" x14ac:dyDescent="0.25">
      <c r="A43" s="34"/>
      <c r="B43" s="35"/>
      <c r="C43" s="35"/>
      <c r="D43" s="35"/>
      <c r="E43" s="35"/>
      <c r="F43" s="35"/>
      <c r="G43" s="35"/>
      <c r="H43" s="35"/>
      <c r="I43" s="35"/>
      <c r="J43" s="35"/>
      <c r="K43" s="35"/>
      <c r="L43" s="35"/>
      <c r="M43" s="35"/>
      <c r="N43" s="35"/>
      <c r="O43" s="35"/>
      <c r="P43" s="35"/>
      <c r="Q43" s="37"/>
    </row>
    <row r="44" spans="1:17" x14ac:dyDescent="0.25">
      <c r="A44" s="36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24"/>
      <c r="N44" s="24"/>
      <c r="O44" s="24"/>
      <c r="P44" s="24"/>
      <c r="Q44" s="27"/>
    </row>
    <row r="45" spans="1:17" x14ac:dyDescent="0.25">
      <c r="A45" s="36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24"/>
      <c r="N45" s="24"/>
      <c r="O45" s="24"/>
      <c r="P45" s="24"/>
      <c r="Q45" s="27"/>
    </row>
    <row r="46" spans="1:17" hidden="1" x14ac:dyDescent="0.25">
      <c r="A46" s="36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24"/>
      <c r="N46" s="24"/>
      <c r="O46" s="24"/>
      <c r="P46" s="24"/>
      <c r="Q46" s="27"/>
    </row>
    <row r="47" spans="1:17" ht="4.5" customHeight="1" x14ac:dyDescent="0.25">
      <c r="A47" s="36"/>
      <c r="B47" s="24"/>
      <c r="C47" s="24"/>
      <c r="D47" s="24"/>
      <c r="E47" s="24"/>
      <c r="F47" s="24"/>
      <c r="G47" s="24"/>
      <c r="H47" s="24"/>
      <c r="I47" s="24"/>
      <c r="J47" s="24"/>
      <c r="K47" s="24"/>
      <c r="L47" s="24"/>
      <c r="M47" s="24"/>
      <c r="N47" s="24"/>
      <c r="O47" s="24"/>
      <c r="P47" s="24"/>
      <c r="Q47" s="27"/>
    </row>
    <row r="48" spans="1:17" x14ac:dyDescent="0.25">
      <c r="A48" s="36"/>
      <c r="B48" s="24"/>
      <c r="C48" s="24"/>
      <c r="D48" s="24"/>
      <c r="E48" s="24"/>
      <c r="F48" s="24"/>
      <c r="G48" s="24"/>
      <c r="H48" s="24"/>
      <c r="I48" s="24"/>
      <c r="J48" s="24"/>
      <c r="K48" s="24"/>
      <c r="L48" s="24"/>
      <c r="M48" s="24"/>
      <c r="N48" s="24"/>
      <c r="O48" s="24"/>
      <c r="P48" s="24"/>
      <c r="Q48" s="27"/>
    </row>
    <row r="49" spans="1:17" x14ac:dyDescent="0.25">
      <c r="A49" s="36"/>
      <c r="B49" s="24"/>
      <c r="C49" s="24"/>
      <c r="D49" s="24"/>
      <c r="E49" s="24"/>
      <c r="F49" s="24"/>
      <c r="G49" s="24"/>
      <c r="H49" s="24"/>
      <c r="I49" s="24"/>
      <c r="J49" s="24"/>
      <c r="K49" s="24"/>
      <c r="L49" s="24"/>
      <c r="M49" s="24"/>
      <c r="N49" s="24"/>
      <c r="O49" s="24"/>
      <c r="P49" s="24"/>
      <c r="Q49" s="27"/>
    </row>
    <row r="50" spans="1:17" x14ac:dyDescent="0.25">
      <c r="A50" s="36"/>
      <c r="B50" s="24"/>
      <c r="C50" s="24"/>
      <c r="D50" s="24"/>
      <c r="E50" s="24"/>
      <c r="F50" s="24"/>
      <c r="G50" s="24"/>
      <c r="H50" s="24"/>
      <c r="I50" s="24"/>
      <c r="J50" s="24"/>
      <c r="K50" s="24"/>
      <c r="L50" s="24"/>
      <c r="M50" s="24"/>
      <c r="N50" s="24"/>
      <c r="O50" s="24"/>
      <c r="P50" s="24"/>
      <c r="Q50" s="27"/>
    </row>
    <row r="51" spans="1:17" x14ac:dyDescent="0.25">
      <c r="A51" s="36"/>
      <c r="B51" s="24"/>
      <c r="C51" s="24"/>
      <c r="D51" s="24"/>
      <c r="E51" s="24"/>
      <c r="F51" s="24"/>
      <c r="G51" s="24"/>
      <c r="H51" s="24"/>
      <c r="I51" s="24"/>
      <c r="J51" s="24"/>
      <c r="K51" s="24"/>
      <c r="L51" s="24"/>
      <c r="M51" s="24"/>
      <c r="N51" s="24"/>
      <c r="O51" s="24"/>
      <c r="P51" s="24"/>
      <c r="Q51" s="27"/>
    </row>
    <row r="52" spans="1:17" x14ac:dyDescent="0.25">
      <c r="A52" s="36"/>
      <c r="B52" s="24"/>
      <c r="C52" s="24"/>
      <c r="D52" s="24"/>
      <c r="E52" s="24"/>
      <c r="F52" s="24"/>
      <c r="G52" s="24"/>
      <c r="H52" s="24"/>
      <c r="I52" s="24"/>
      <c r="J52" s="24"/>
      <c r="K52" s="24"/>
      <c r="L52" s="24"/>
      <c r="M52" s="24"/>
      <c r="N52" s="24"/>
      <c r="O52" s="24"/>
      <c r="P52" s="24"/>
      <c r="Q52" s="27"/>
    </row>
    <row r="53" spans="1:17" x14ac:dyDescent="0.25">
      <c r="A53" s="36"/>
      <c r="B53" s="24"/>
      <c r="C53" s="24"/>
      <c r="D53" s="24"/>
      <c r="E53" s="24"/>
      <c r="F53" s="24"/>
      <c r="G53" s="24"/>
      <c r="H53" s="24"/>
      <c r="I53" s="24"/>
      <c r="J53" s="24"/>
      <c r="K53" s="24"/>
      <c r="L53" s="24"/>
      <c r="M53" s="24"/>
      <c r="N53" s="24"/>
      <c r="O53" s="24"/>
      <c r="P53" s="24"/>
      <c r="Q53" s="27"/>
    </row>
    <row r="54" spans="1:17" ht="12" customHeight="1" x14ac:dyDescent="0.25">
      <c r="A54" s="36"/>
      <c r="B54" s="24"/>
      <c r="C54" s="24"/>
      <c r="D54" s="24"/>
      <c r="E54" s="24"/>
      <c r="F54" s="24"/>
      <c r="G54" s="24"/>
      <c r="H54" s="24"/>
      <c r="I54" s="24"/>
      <c r="J54" s="24"/>
      <c r="K54" s="24"/>
      <c r="L54" s="24"/>
      <c r="M54" s="24"/>
      <c r="N54" s="24"/>
      <c r="O54" s="24"/>
      <c r="P54" s="24"/>
      <c r="Q54" s="27"/>
    </row>
    <row r="55" spans="1:17" ht="8.25" customHeight="1" x14ac:dyDescent="0.25">
      <c r="A55" s="22"/>
      <c r="B55" s="23"/>
      <c r="C55" s="23"/>
      <c r="D55" s="23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6"/>
    </row>
    <row r="56" spans="1:17" ht="90" x14ac:dyDescent="0.25">
      <c r="A56" s="18" t="s">
        <v>19</v>
      </c>
      <c r="B56" s="12" t="s">
        <v>2</v>
      </c>
      <c r="C56" s="13" t="s">
        <v>1</v>
      </c>
      <c r="D56" s="13" t="s">
        <v>4</v>
      </c>
      <c r="E56" s="13" t="s">
        <v>10</v>
      </c>
      <c r="F56" s="18" t="s">
        <v>15</v>
      </c>
      <c r="G56" s="13" t="s">
        <v>5</v>
      </c>
      <c r="H56" s="13" t="s">
        <v>23</v>
      </c>
      <c r="I56" s="13" t="s">
        <v>24</v>
      </c>
      <c r="J56" s="13" t="s">
        <v>25</v>
      </c>
      <c r="K56" s="18" t="s">
        <v>14</v>
      </c>
      <c r="L56" s="13" t="s">
        <v>13</v>
      </c>
      <c r="M56" s="18" t="s">
        <v>0</v>
      </c>
      <c r="N56" s="13" t="s">
        <v>17</v>
      </c>
      <c r="O56" s="13" t="s">
        <v>16</v>
      </c>
      <c r="P56" s="33" t="s">
        <v>28</v>
      </c>
      <c r="Q56" s="76" t="s">
        <v>30</v>
      </c>
    </row>
    <row r="57" spans="1:17" x14ac:dyDescent="0.25">
      <c r="A57" s="4">
        <v>1500</v>
      </c>
      <c r="B57" s="25">
        <v>12</v>
      </c>
      <c r="C57" s="25">
        <v>18</v>
      </c>
      <c r="D57" s="25">
        <v>180</v>
      </c>
      <c r="E57" s="25"/>
      <c r="F57" s="25"/>
      <c r="G57" s="25"/>
      <c r="H57" s="25"/>
      <c r="I57" s="25"/>
      <c r="J57" s="25"/>
      <c r="K57" s="25"/>
      <c r="L57" s="25"/>
      <c r="M57" s="25"/>
      <c r="N57" s="8"/>
      <c r="O57" s="25"/>
      <c r="P57" s="29"/>
      <c r="Q57" s="74"/>
    </row>
    <row r="58" spans="1:17" x14ac:dyDescent="0.25">
      <c r="A58" s="10"/>
      <c r="B58" s="9"/>
      <c r="C58" s="9">
        <f>(1-((C57+F58)/100))</f>
        <v>0.81</v>
      </c>
      <c r="D58" s="9"/>
      <c r="E58" s="9">
        <f>A57-D57</f>
        <v>1320</v>
      </c>
      <c r="F58" s="9">
        <v>1</v>
      </c>
      <c r="G58" s="9">
        <f>(E58/C58)</f>
        <v>1629.6296296296296</v>
      </c>
      <c r="H58" s="9">
        <v>20</v>
      </c>
      <c r="I58" s="9">
        <f>(G58*(H58/100))</f>
        <v>325.92592592592592</v>
      </c>
      <c r="J58" s="9">
        <f>G58-I58</f>
        <v>1303.7037037037037</v>
      </c>
      <c r="K58" s="9">
        <f>(J58*(B57/100))</f>
        <v>156.44444444444443</v>
      </c>
      <c r="L58" s="9">
        <f>(J58*((C57+F58)/100))</f>
        <v>247.7037037037037</v>
      </c>
      <c r="M58" s="9">
        <f>(L58-K58)</f>
        <v>91.259259259259267</v>
      </c>
      <c r="N58" s="11"/>
      <c r="O58" s="9"/>
      <c r="P58" s="28"/>
      <c r="Q58" s="28"/>
    </row>
    <row r="59" spans="1:17" x14ac:dyDescent="0.25">
      <c r="A59" s="2"/>
      <c r="B59" s="16"/>
      <c r="C59" s="16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"/>
      <c r="O59" s="16"/>
      <c r="P59" s="30"/>
      <c r="Q59" s="75"/>
    </row>
    <row r="60" spans="1:17" x14ac:dyDescent="0.25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68"/>
      <c r="Q60" s="69"/>
    </row>
    <row r="61" spans="1:17" ht="15.75" thickBot="1" x14ac:dyDescent="0.3"/>
    <row r="62" spans="1:17" x14ac:dyDescent="0.25">
      <c r="A62" s="56"/>
      <c r="B62" s="57"/>
      <c r="C62" s="57"/>
      <c r="D62" s="57"/>
      <c r="E62" s="57"/>
      <c r="F62" s="57"/>
      <c r="G62" s="57"/>
      <c r="H62" s="57"/>
      <c r="I62" s="57"/>
      <c r="J62" s="57"/>
      <c r="K62" s="57"/>
      <c r="L62" s="57"/>
      <c r="M62" s="57"/>
      <c r="N62" s="57"/>
      <c r="O62" s="57"/>
      <c r="P62" s="57"/>
      <c r="Q62" s="58"/>
    </row>
    <row r="63" spans="1:17" x14ac:dyDescent="0.25">
      <c r="A63" s="59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4"/>
      <c r="Q63" s="46"/>
    </row>
    <row r="64" spans="1:17" x14ac:dyDescent="0.25">
      <c r="A64" s="59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4"/>
      <c r="Q64" s="46"/>
    </row>
    <row r="65" spans="1:17" x14ac:dyDescent="0.25">
      <c r="A65" s="59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4"/>
      <c r="Q65" s="46"/>
    </row>
    <row r="66" spans="1:17" ht="1.5" customHeight="1" x14ac:dyDescent="0.25">
      <c r="A66" s="59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4"/>
      <c r="Q66" s="46"/>
    </row>
    <row r="67" spans="1:17" x14ac:dyDescent="0.25">
      <c r="A67" s="59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4"/>
      <c r="Q67" s="46"/>
    </row>
    <row r="68" spans="1:17" x14ac:dyDescent="0.25">
      <c r="A68" s="59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4"/>
      <c r="Q68" s="46"/>
    </row>
    <row r="69" spans="1:17" x14ac:dyDescent="0.25">
      <c r="A69" s="59"/>
      <c r="B69" s="24"/>
      <c r="C69" s="24"/>
      <c r="D69" s="24"/>
      <c r="E69" s="24"/>
      <c r="F69" s="24"/>
      <c r="G69" s="24"/>
      <c r="H69" s="24"/>
      <c r="I69" s="24"/>
      <c r="J69" s="24"/>
      <c r="K69" s="24"/>
      <c r="L69" s="24"/>
      <c r="M69" s="24"/>
      <c r="N69" s="24"/>
      <c r="O69" s="24"/>
      <c r="P69" s="24"/>
      <c r="Q69" s="46"/>
    </row>
    <row r="70" spans="1:17" x14ac:dyDescent="0.25">
      <c r="A70" s="59"/>
      <c r="B70" s="24"/>
      <c r="C70" s="24"/>
      <c r="D70" s="24"/>
      <c r="E70" s="24"/>
      <c r="F70" s="24"/>
      <c r="G70" s="24"/>
      <c r="H70" s="24"/>
      <c r="I70" s="24"/>
      <c r="J70" s="24"/>
      <c r="K70" s="24"/>
      <c r="L70" s="24"/>
      <c r="M70" s="24"/>
      <c r="N70" s="24"/>
      <c r="O70" s="24"/>
      <c r="P70" s="24"/>
      <c r="Q70" s="46"/>
    </row>
    <row r="71" spans="1:17" x14ac:dyDescent="0.25">
      <c r="A71" s="59"/>
      <c r="B71" s="24"/>
      <c r="C71" s="24"/>
      <c r="D71" s="24"/>
      <c r="E71" s="24"/>
      <c r="F71" s="24"/>
      <c r="G71" s="24"/>
      <c r="H71" s="24"/>
      <c r="I71" s="24"/>
      <c r="J71" s="24"/>
      <c r="K71" s="24"/>
      <c r="L71" s="24"/>
      <c r="M71" s="24"/>
      <c r="N71" s="24"/>
      <c r="O71" s="24"/>
      <c r="P71" s="24"/>
      <c r="Q71" s="46"/>
    </row>
    <row r="72" spans="1:17" x14ac:dyDescent="0.25">
      <c r="A72" s="59"/>
      <c r="B72" s="24"/>
      <c r="C72" s="24"/>
      <c r="D72" s="24"/>
      <c r="E72" s="24"/>
      <c r="F72" s="24"/>
      <c r="G72" s="24"/>
      <c r="H72" s="24"/>
      <c r="I72" s="24"/>
      <c r="J72" s="24"/>
      <c r="K72" s="24"/>
      <c r="L72" s="24"/>
      <c r="M72" s="24"/>
      <c r="N72" s="24"/>
      <c r="O72" s="24"/>
      <c r="P72" s="24"/>
      <c r="Q72" s="46"/>
    </row>
    <row r="73" spans="1:17" ht="12" customHeight="1" x14ac:dyDescent="0.25">
      <c r="A73" s="59"/>
      <c r="B73" s="24"/>
      <c r="C73" s="24"/>
      <c r="D73" s="24"/>
      <c r="E73" s="24"/>
      <c r="F73" s="24"/>
      <c r="G73" s="24"/>
      <c r="H73" s="24"/>
      <c r="I73" s="24"/>
      <c r="J73" s="24"/>
      <c r="K73" s="24"/>
      <c r="L73" s="24"/>
      <c r="M73" s="24"/>
      <c r="N73" s="24"/>
      <c r="O73" s="24"/>
      <c r="P73" s="24"/>
      <c r="Q73" s="46"/>
    </row>
    <row r="74" spans="1:17" ht="7.5" customHeight="1" thickBot="1" x14ac:dyDescent="0.3">
      <c r="A74" s="59"/>
      <c r="B74" s="24"/>
      <c r="C74" s="24"/>
      <c r="D74" s="24"/>
      <c r="E74" s="24"/>
      <c r="F74" s="24"/>
      <c r="G74" s="24"/>
      <c r="H74" s="24"/>
      <c r="I74" s="24"/>
      <c r="J74" s="24"/>
      <c r="K74" s="24"/>
      <c r="L74" s="24"/>
      <c r="M74" s="24"/>
      <c r="N74" s="24"/>
      <c r="O74" s="24"/>
      <c r="P74" s="24"/>
      <c r="Q74" s="46"/>
    </row>
    <row r="75" spans="1:17" ht="90.75" thickBot="1" x14ac:dyDescent="0.3">
      <c r="A75" s="77" t="s">
        <v>3</v>
      </c>
      <c r="B75" s="78" t="s">
        <v>2</v>
      </c>
      <c r="C75" s="79" t="s">
        <v>1</v>
      </c>
      <c r="D75" s="79" t="s">
        <v>4</v>
      </c>
      <c r="E75" s="79" t="s">
        <v>10</v>
      </c>
      <c r="F75" s="80" t="s">
        <v>15</v>
      </c>
      <c r="G75" s="79" t="s">
        <v>5</v>
      </c>
      <c r="H75" s="79" t="s">
        <v>23</v>
      </c>
      <c r="I75" s="79" t="s">
        <v>24</v>
      </c>
      <c r="J75" s="79" t="s">
        <v>25</v>
      </c>
      <c r="K75" s="80" t="s">
        <v>14</v>
      </c>
      <c r="L75" s="79" t="s">
        <v>13</v>
      </c>
      <c r="M75" s="80" t="s">
        <v>0</v>
      </c>
      <c r="N75" s="79" t="s">
        <v>17</v>
      </c>
      <c r="O75" s="79" t="s">
        <v>16</v>
      </c>
      <c r="P75" s="81" t="s">
        <v>28</v>
      </c>
      <c r="Q75" s="82" t="s">
        <v>30</v>
      </c>
    </row>
    <row r="76" spans="1:17" x14ac:dyDescent="0.25">
      <c r="A76" s="83">
        <v>1000</v>
      </c>
      <c r="B76" s="25">
        <v>12</v>
      </c>
      <c r="C76" s="25">
        <v>18</v>
      </c>
      <c r="D76" s="25">
        <f>(A76*(B76/100))</f>
        <v>120</v>
      </c>
      <c r="E76" s="25"/>
      <c r="F76" s="25"/>
      <c r="G76" s="25"/>
      <c r="H76" s="25"/>
      <c r="I76" s="25"/>
      <c r="J76" s="25"/>
      <c r="K76" s="25"/>
      <c r="L76" s="25"/>
      <c r="M76" s="25"/>
      <c r="N76" s="8"/>
      <c r="O76" s="25"/>
      <c r="P76" s="29"/>
      <c r="Q76" s="84"/>
    </row>
    <row r="77" spans="1:17" x14ac:dyDescent="0.25">
      <c r="A77" s="51"/>
      <c r="B77" s="9"/>
      <c r="C77" s="9">
        <f>(1-((C76+F77)/100))</f>
        <v>0.81</v>
      </c>
      <c r="D77" s="9"/>
      <c r="E77" s="9">
        <f>A76-D76</f>
        <v>880</v>
      </c>
      <c r="F77" s="9">
        <v>1</v>
      </c>
      <c r="G77" s="9">
        <f>(E77/C77)</f>
        <v>1086.4197530864196</v>
      </c>
      <c r="H77" s="9">
        <v>20</v>
      </c>
      <c r="I77" s="9">
        <f>(G77*(H77/100))</f>
        <v>217.28395061728395</v>
      </c>
      <c r="J77" s="9">
        <f>G77-I77</f>
        <v>869.13580246913568</v>
      </c>
      <c r="K77" s="9">
        <f>(A76*(B76/100))</f>
        <v>120</v>
      </c>
      <c r="L77" s="9">
        <f>(J77*((C76+F77)/100))</f>
        <v>165.13580246913577</v>
      </c>
      <c r="M77" s="9">
        <f>(L77-K77)</f>
        <v>45.135802469135768</v>
      </c>
      <c r="N77" s="11">
        <f>(J77*(F77/100))</f>
        <v>8.6913580246913575</v>
      </c>
      <c r="O77" s="9">
        <f>(M77-N77)</f>
        <v>36.444444444444414</v>
      </c>
      <c r="P77" s="28">
        <f>(O77*(60/100))</f>
        <v>21.866666666666649</v>
      </c>
      <c r="Q77" s="85">
        <f>(O77*(40/100))</f>
        <v>14.577777777777767</v>
      </c>
    </row>
    <row r="78" spans="1:17" ht="15.75" thickBot="1" x14ac:dyDescent="0.3">
      <c r="A78" s="53"/>
      <c r="B78" s="54"/>
      <c r="C78" s="54"/>
      <c r="D78" s="54"/>
      <c r="E78" s="54"/>
      <c r="F78" s="54"/>
      <c r="G78" s="54"/>
      <c r="H78" s="54"/>
      <c r="I78" s="54"/>
      <c r="J78" s="54"/>
      <c r="K78" s="54"/>
      <c r="L78" s="54"/>
      <c r="M78" s="54"/>
      <c r="N78" s="86"/>
      <c r="O78" s="54"/>
      <c r="P78" s="87"/>
      <c r="Q78" s="88"/>
    </row>
    <row r="81" spans="1:17" x14ac:dyDescent="0.25">
      <c r="A81" s="34"/>
      <c r="B81" s="35"/>
      <c r="C81" s="35"/>
      <c r="D81" s="35"/>
      <c r="E81" s="35"/>
      <c r="F81" s="35"/>
      <c r="G81" s="35"/>
      <c r="H81" s="35"/>
      <c r="I81" s="35"/>
      <c r="J81" s="35"/>
      <c r="K81" s="35"/>
      <c r="L81" s="35"/>
      <c r="M81" s="35"/>
      <c r="N81" s="35"/>
      <c r="O81" s="35"/>
      <c r="P81" s="35"/>
      <c r="Q81" s="37"/>
    </row>
    <row r="82" spans="1:17" x14ac:dyDescent="0.25">
      <c r="A82" s="36"/>
      <c r="B82" s="24"/>
      <c r="C82" s="24"/>
      <c r="D82" s="24"/>
      <c r="E82" s="24"/>
      <c r="F82" s="24"/>
      <c r="G82" s="24"/>
      <c r="H82" s="24"/>
      <c r="I82" s="24"/>
      <c r="J82" s="24"/>
      <c r="K82" s="24"/>
      <c r="L82" s="24"/>
      <c r="M82" s="24"/>
      <c r="N82" s="24"/>
      <c r="O82" s="24"/>
      <c r="P82" s="24"/>
      <c r="Q82" s="27"/>
    </row>
    <row r="83" spans="1:17" x14ac:dyDescent="0.25">
      <c r="A83" s="36"/>
      <c r="B83" s="24"/>
      <c r="C83" s="24"/>
      <c r="D83" s="24"/>
      <c r="E83" s="24"/>
      <c r="F83" s="24"/>
      <c r="G83" s="24"/>
      <c r="H83" s="24"/>
      <c r="I83" s="24"/>
      <c r="J83" s="24"/>
      <c r="K83" s="24"/>
      <c r="L83" s="24"/>
      <c r="M83" s="24"/>
      <c r="N83" s="24"/>
      <c r="O83" s="24"/>
      <c r="P83" s="24"/>
      <c r="Q83" s="27"/>
    </row>
    <row r="84" spans="1:17" x14ac:dyDescent="0.25">
      <c r="A84" s="36"/>
      <c r="B84" s="24"/>
      <c r="C84" s="24"/>
      <c r="D84" s="24"/>
      <c r="E84" s="24"/>
      <c r="F84" s="24"/>
      <c r="G84" s="24"/>
      <c r="H84" s="24"/>
      <c r="I84" s="24"/>
      <c r="J84" s="24"/>
      <c r="K84" s="24"/>
      <c r="L84" s="24"/>
      <c r="M84" s="24"/>
      <c r="N84" s="24"/>
      <c r="O84" s="24"/>
      <c r="P84" s="24"/>
      <c r="Q84" s="27"/>
    </row>
    <row r="85" spans="1:17" ht="3" customHeight="1" x14ac:dyDescent="0.25">
      <c r="A85" s="36"/>
      <c r="B85" s="24"/>
      <c r="C85" s="24"/>
      <c r="D85" s="24"/>
      <c r="E85" s="24"/>
      <c r="F85" s="24"/>
      <c r="G85" s="24"/>
      <c r="H85" s="24"/>
      <c r="I85" s="24"/>
      <c r="J85" s="24"/>
      <c r="K85" s="24"/>
      <c r="L85" s="24"/>
      <c r="M85" s="24"/>
      <c r="N85" s="24"/>
      <c r="O85" s="24"/>
      <c r="P85" s="24"/>
      <c r="Q85" s="27"/>
    </row>
    <row r="86" spans="1:17" x14ac:dyDescent="0.25">
      <c r="A86" s="36"/>
      <c r="B86" s="24"/>
      <c r="C86" s="24"/>
      <c r="D86" s="24"/>
      <c r="E86" s="24"/>
      <c r="F86" s="24"/>
      <c r="G86" s="24"/>
      <c r="H86" s="24"/>
      <c r="I86" s="24"/>
      <c r="J86" s="24"/>
      <c r="K86" s="24"/>
      <c r="L86" s="24"/>
      <c r="M86" s="24"/>
      <c r="N86" s="24"/>
      <c r="O86" s="24"/>
      <c r="P86" s="24"/>
      <c r="Q86" s="27"/>
    </row>
    <row r="87" spans="1:17" x14ac:dyDescent="0.25">
      <c r="A87" s="36"/>
      <c r="B87" s="24"/>
      <c r="C87" s="24"/>
      <c r="D87" s="24"/>
      <c r="E87" s="24"/>
      <c r="F87" s="24"/>
      <c r="G87" s="24"/>
      <c r="H87" s="24"/>
      <c r="I87" s="24"/>
      <c r="J87" s="24"/>
      <c r="K87" s="24"/>
      <c r="L87" s="24"/>
      <c r="M87" s="24"/>
      <c r="N87" s="24"/>
      <c r="O87" s="24"/>
      <c r="P87" s="24"/>
      <c r="Q87" s="27"/>
    </row>
    <row r="88" spans="1:17" x14ac:dyDescent="0.25">
      <c r="A88" s="36"/>
      <c r="B88" s="24"/>
      <c r="C88" s="24"/>
      <c r="D88" s="24"/>
      <c r="E88" s="24"/>
      <c r="F88" s="24"/>
      <c r="G88" s="24"/>
      <c r="H88" s="24"/>
      <c r="I88" s="24"/>
      <c r="J88" s="24"/>
      <c r="K88" s="24"/>
      <c r="L88" s="24"/>
      <c r="M88" s="24"/>
      <c r="N88" s="24"/>
      <c r="O88" s="24"/>
      <c r="P88" s="24"/>
      <c r="Q88" s="27"/>
    </row>
    <row r="89" spans="1:17" x14ac:dyDescent="0.25">
      <c r="A89" s="36"/>
      <c r="B89" s="24"/>
      <c r="C89" s="24"/>
      <c r="D89" s="24"/>
      <c r="E89" s="24"/>
      <c r="F89" s="24"/>
      <c r="G89" s="24"/>
      <c r="H89" s="24"/>
      <c r="I89" s="24"/>
      <c r="J89" s="24"/>
      <c r="K89" s="24"/>
      <c r="L89" s="24"/>
      <c r="M89" s="24"/>
      <c r="N89" s="24"/>
      <c r="O89" s="24"/>
      <c r="P89" s="24"/>
      <c r="Q89" s="27"/>
    </row>
    <row r="90" spans="1:17" x14ac:dyDescent="0.25">
      <c r="A90" s="36"/>
      <c r="B90" s="24"/>
      <c r="C90" s="24"/>
      <c r="D90" s="24"/>
      <c r="E90" s="24"/>
      <c r="F90" s="24"/>
      <c r="G90" s="24"/>
      <c r="H90" s="24"/>
      <c r="I90" s="24"/>
      <c r="J90" s="24"/>
      <c r="K90" s="24"/>
      <c r="L90" s="24"/>
      <c r="M90" s="24"/>
      <c r="N90" s="24"/>
      <c r="O90" s="24"/>
      <c r="P90" s="24"/>
      <c r="Q90" s="27"/>
    </row>
    <row r="91" spans="1:17" x14ac:dyDescent="0.25">
      <c r="A91" s="36"/>
      <c r="B91" s="24"/>
      <c r="C91" s="24"/>
      <c r="D91" s="24"/>
      <c r="E91" s="24"/>
      <c r="F91" s="24"/>
      <c r="G91" s="24"/>
      <c r="H91" s="24"/>
      <c r="I91" s="24"/>
      <c r="J91" s="24"/>
      <c r="K91" s="24"/>
      <c r="L91" s="24"/>
      <c r="M91" s="24"/>
      <c r="N91" s="24"/>
      <c r="O91" s="24"/>
      <c r="P91" s="24"/>
      <c r="Q91" s="27"/>
    </row>
    <row r="92" spans="1:17" ht="12.75" customHeight="1" x14ac:dyDescent="0.25">
      <c r="A92" s="36"/>
      <c r="B92" s="24"/>
      <c r="C92" s="24"/>
      <c r="D92" s="24"/>
      <c r="E92" s="24"/>
      <c r="F92" s="24"/>
      <c r="G92" s="24"/>
      <c r="H92" s="24"/>
      <c r="I92" s="24"/>
      <c r="J92" s="24"/>
      <c r="K92" s="24"/>
      <c r="L92" s="24"/>
      <c r="M92" s="24"/>
      <c r="N92" s="24"/>
      <c r="O92" s="24"/>
      <c r="P92" s="24"/>
      <c r="Q92" s="27"/>
    </row>
    <row r="93" spans="1:17" ht="10.5" customHeight="1" x14ac:dyDescent="0.25">
      <c r="A93" s="22"/>
      <c r="B93" s="23"/>
      <c r="C93" s="23"/>
      <c r="D93" s="23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6"/>
    </row>
    <row r="94" spans="1:17" ht="90" x14ac:dyDescent="0.25">
      <c r="A94" s="18" t="s">
        <v>18</v>
      </c>
      <c r="B94" s="12" t="s">
        <v>2</v>
      </c>
      <c r="C94" s="13" t="s">
        <v>1</v>
      </c>
      <c r="D94" s="13" t="s">
        <v>4</v>
      </c>
      <c r="E94" s="13" t="s">
        <v>10</v>
      </c>
      <c r="F94" s="18" t="s">
        <v>15</v>
      </c>
      <c r="G94" s="13" t="s">
        <v>5</v>
      </c>
      <c r="H94" s="13" t="s">
        <v>23</v>
      </c>
      <c r="I94" s="13" t="s">
        <v>24</v>
      </c>
      <c r="J94" s="13" t="s">
        <v>25</v>
      </c>
      <c r="K94" s="18" t="s">
        <v>14</v>
      </c>
      <c r="L94" s="13" t="s">
        <v>13</v>
      </c>
      <c r="M94" s="18" t="s">
        <v>0</v>
      </c>
      <c r="N94" s="13" t="s">
        <v>17</v>
      </c>
      <c r="O94" s="13" t="s">
        <v>16</v>
      </c>
      <c r="P94" s="33" t="s">
        <v>28</v>
      </c>
      <c r="Q94" s="76" t="s">
        <v>30</v>
      </c>
    </row>
    <row r="95" spans="1:17" x14ac:dyDescent="0.25">
      <c r="A95" s="4">
        <v>2000</v>
      </c>
      <c r="B95" s="25">
        <v>12</v>
      </c>
      <c r="C95" s="25">
        <v>18</v>
      </c>
      <c r="D95" s="25">
        <f>(A95*(B95/100))</f>
        <v>240</v>
      </c>
      <c r="E95" s="25"/>
      <c r="F95" s="25"/>
      <c r="G95" s="25"/>
      <c r="H95" s="25"/>
      <c r="I95" s="25"/>
      <c r="J95" s="25"/>
      <c r="K95" s="25"/>
      <c r="L95" s="25"/>
      <c r="M95" s="25">
        <f>(L95-K95)</f>
        <v>0</v>
      </c>
      <c r="N95" s="8"/>
      <c r="O95" s="25"/>
      <c r="P95" s="29"/>
      <c r="Q95" s="74"/>
    </row>
    <row r="96" spans="1:17" x14ac:dyDescent="0.25">
      <c r="A96" s="10"/>
      <c r="B96" s="9"/>
      <c r="C96" s="9">
        <f>(1-((C95+F96)/100))</f>
        <v>0.81</v>
      </c>
      <c r="D96" s="9"/>
      <c r="E96" s="9">
        <f>A95-D95</f>
        <v>1760</v>
      </c>
      <c r="F96" s="9">
        <v>1</v>
      </c>
      <c r="G96" s="9">
        <f>(E96/C96)</f>
        <v>2172.8395061728393</v>
      </c>
      <c r="H96" s="9">
        <v>20</v>
      </c>
      <c r="I96" s="9">
        <f>(G96*(H96/100))</f>
        <v>434.5679012345679</v>
      </c>
      <c r="J96" s="9">
        <f>G96-I96</f>
        <v>1738.2716049382714</v>
      </c>
      <c r="K96" s="9">
        <f>(A95*(B95/100))</f>
        <v>240</v>
      </c>
      <c r="L96" s="9">
        <f>(J96*((C95+F96)/100))</f>
        <v>330.27160493827154</v>
      </c>
      <c r="M96" s="9">
        <f>(L96-K96)</f>
        <v>90.271604938271537</v>
      </c>
      <c r="N96" s="11">
        <f>(J96*(F96/100))</f>
        <v>17.382716049382715</v>
      </c>
      <c r="O96" s="9">
        <f>(M96-N96)</f>
        <v>72.888888888888829</v>
      </c>
      <c r="P96" s="28">
        <f>(O96*(60/100))</f>
        <v>43.733333333333299</v>
      </c>
      <c r="Q96" s="28">
        <f>(O96*(40/100))</f>
        <v>29.155555555555534</v>
      </c>
    </row>
    <row r="97" spans="1:17" x14ac:dyDescent="0.25">
      <c r="A97" s="2"/>
      <c r="B97" s="16"/>
      <c r="C97" s="16"/>
      <c r="D97" s="16"/>
      <c r="E97" s="16"/>
      <c r="F97" s="16"/>
      <c r="G97" s="16"/>
      <c r="H97" s="16"/>
      <c r="I97" s="16"/>
      <c r="J97" s="16"/>
      <c r="K97" s="16"/>
      <c r="L97" s="16"/>
      <c r="M97" s="16">
        <f>(L97-K97)</f>
        <v>0</v>
      </c>
      <c r="N97" s="1"/>
      <c r="O97" s="16"/>
      <c r="P97" s="30"/>
      <c r="Q97" s="75"/>
    </row>
    <row r="100" spans="1:17" x14ac:dyDescent="0.25">
      <c r="A100" s="34"/>
      <c r="B100" s="35"/>
      <c r="C100" s="35"/>
      <c r="D100" s="35"/>
      <c r="E100" s="35"/>
      <c r="F100" s="35"/>
      <c r="G100" s="35"/>
      <c r="H100" s="35"/>
      <c r="I100" s="35"/>
      <c r="J100" s="35"/>
      <c r="K100" s="35"/>
      <c r="L100" s="35"/>
      <c r="M100" s="35"/>
      <c r="N100" s="35"/>
      <c r="O100" s="35"/>
      <c r="P100" s="35"/>
      <c r="Q100" s="37"/>
    </row>
    <row r="101" spans="1:17" x14ac:dyDescent="0.25">
      <c r="A101" s="36"/>
      <c r="B101" s="24"/>
      <c r="C101" s="24"/>
      <c r="D101" s="24"/>
      <c r="E101" s="24"/>
      <c r="F101" s="24"/>
      <c r="G101" s="24"/>
      <c r="H101" s="24"/>
      <c r="I101" s="24"/>
      <c r="J101" s="24"/>
      <c r="K101" s="24"/>
      <c r="L101" s="24"/>
      <c r="M101" s="24"/>
      <c r="N101" s="24"/>
      <c r="O101" s="24"/>
      <c r="P101" s="24"/>
      <c r="Q101" s="27"/>
    </row>
    <row r="102" spans="1:17" x14ac:dyDescent="0.25">
      <c r="A102" s="36"/>
      <c r="B102" s="24"/>
      <c r="C102" s="24"/>
      <c r="D102" s="24"/>
      <c r="E102" s="24"/>
      <c r="F102" s="24"/>
      <c r="G102" s="24"/>
      <c r="H102" s="24"/>
      <c r="I102" s="24"/>
      <c r="J102" s="24"/>
      <c r="K102" s="24"/>
      <c r="L102" s="24"/>
      <c r="M102" s="24"/>
      <c r="N102" s="24"/>
      <c r="O102" s="24"/>
      <c r="P102" s="24"/>
      <c r="Q102" s="27"/>
    </row>
    <row r="103" spans="1:17" x14ac:dyDescent="0.25">
      <c r="A103" s="36"/>
      <c r="B103" s="24"/>
      <c r="C103" s="24"/>
      <c r="D103" s="24"/>
      <c r="E103" s="24"/>
      <c r="F103" s="24"/>
      <c r="G103" s="24"/>
      <c r="H103" s="24"/>
      <c r="I103" s="24"/>
      <c r="J103" s="24"/>
      <c r="K103" s="24"/>
      <c r="L103" s="24"/>
      <c r="M103" s="24"/>
      <c r="N103" s="24"/>
      <c r="O103" s="24"/>
      <c r="P103" s="24"/>
      <c r="Q103" s="27"/>
    </row>
    <row r="104" spans="1:17" ht="0.75" customHeight="1" x14ac:dyDescent="0.25">
      <c r="A104" s="36"/>
      <c r="B104" s="24"/>
      <c r="C104" s="24"/>
      <c r="D104" s="24"/>
      <c r="E104" s="24"/>
      <c r="F104" s="24"/>
      <c r="G104" s="24"/>
      <c r="H104" s="24"/>
      <c r="I104" s="24"/>
      <c r="J104" s="24"/>
      <c r="K104" s="24"/>
      <c r="L104" s="24"/>
      <c r="M104" s="24"/>
      <c r="N104" s="24"/>
      <c r="O104" s="24"/>
      <c r="P104" s="24"/>
      <c r="Q104" s="27"/>
    </row>
    <row r="105" spans="1:17" hidden="1" x14ac:dyDescent="0.25">
      <c r="A105" s="36"/>
      <c r="B105" s="24"/>
      <c r="C105" s="24"/>
      <c r="D105" s="24"/>
      <c r="E105" s="24"/>
      <c r="F105" s="24"/>
      <c r="G105" s="24"/>
      <c r="H105" s="24"/>
      <c r="I105" s="24"/>
      <c r="J105" s="24"/>
      <c r="K105" s="24"/>
      <c r="L105" s="24"/>
      <c r="M105" s="24"/>
      <c r="N105" s="24"/>
      <c r="O105" s="24"/>
      <c r="P105" s="24"/>
      <c r="Q105" s="27"/>
    </row>
    <row r="106" spans="1:17" hidden="1" x14ac:dyDescent="0.25">
      <c r="A106" s="36"/>
      <c r="B106" s="24"/>
      <c r="C106" s="24"/>
      <c r="D106" s="24"/>
      <c r="E106" s="24"/>
      <c r="F106" s="24"/>
      <c r="G106" s="24"/>
      <c r="H106" s="24"/>
      <c r="I106" s="24"/>
      <c r="J106" s="24"/>
      <c r="K106" s="24"/>
      <c r="L106" s="24"/>
      <c r="M106" s="24"/>
      <c r="N106" s="24"/>
      <c r="O106" s="24"/>
      <c r="P106" s="24"/>
      <c r="Q106" s="27"/>
    </row>
    <row r="107" spans="1:17" x14ac:dyDescent="0.25">
      <c r="A107" s="36"/>
      <c r="B107" s="24"/>
      <c r="C107" s="24"/>
      <c r="D107" s="24"/>
      <c r="E107" s="24"/>
      <c r="F107" s="24"/>
      <c r="G107" s="24"/>
      <c r="H107" s="24"/>
      <c r="I107" s="24"/>
      <c r="J107" s="24"/>
      <c r="K107" s="24"/>
      <c r="L107" s="24"/>
      <c r="M107" s="24"/>
      <c r="N107" s="24"/>
      <c r="O107" s="24"/>
      <c r="P107" s="24"/>
      <c r="Q107" s="27"/>
    </row>
    <row r="108" spans="1:17" x14ac:dyDescent="0.25">
      <c r="A108" s="36"/>
      <c r="B108" s="24"/>
      <c r="C108" s="24"/>
      <c r="D108" s="24"/>
      <c r="E108" s="24"/>
      <c r="F108" s="24"/>
      <c r="G108" s="24"/>
      <c r="H108" s="24"/>
      <c r="I108" s="24"/>
      <c r="J108" s="24"/>
      <c r="K108" s="24"/>
      <c r="L108" s="24"/>
      <c r="M108" s="24"/>
      <c r="N108" s="24"/>
      <c r="O108" s="24"/>
      <c r="P108" s="24"/>
      <c r="Q108" s="27"/>
    </row>
    <row r="109" spans="1:17" x14ac:dyDescent="0.25">
      <c r="A109" s="36"/>
      <c r="B109" s="24"/>
      <c r="C109" s="24"/>
      <c r="D109" s="24"/>
      <c r="E109" s="24"/>
      <c r="F109" s="24"/>
      <c r="G109" s="24"/>
      <c r="H109" s="24"/>
      <c r="I109" s="24"/>
      <c r="J109" s="24"/>
      <c r="K109" s="24"/>
      <c r="L109" s="24"/>
      <c r="M109" s="24"/>
      <c r="N109" s="24"/>
      <c r="O109" s="24"/>
      <c r="P109" s="24"/>
      <c r="Q109" s="27"/>
    </row>
    <row r="110" spans="1:17" x14ac:dyDescent="0.25">
      <c r="A110" s="36"/>
      <c r="B110" s="24"/>
      <c r="C110" s="24"/>
      <c r="D110" s="24"/>
      <c r="E110" s="24"/>
      <c r="F110" s="24"/>
      <c r="G110" s="24"/>
      <c r="H110" s="24"/>
      <c r="I110" s="24"/>
      <c r="J110" s="24"/>
      <c r="K110" s="24"/>
      <c r="L110" s="24"/>
      <c r="M110" s="24"/>
      <c r="N110" s="24"/>
      <c r="O110" s="24"/>
      <c r="P110" s="24"/>
      <c r="Q110" s="27"/>
    </row>
    <row r="111" spans="1:17" x14ac:dyDescent="0.25">
      <c r="A111" s="36"/>
      <c r="B111" s="24"/>
      <c r="C111" s="24"/>
      <c r="D111" s="24"/>
      <c r="E111" s="24"/>
      <c r="F111" s="24"/>
      <c r="G111" s="24"/>
      <c r="H111" s="24"/>
      <c r="I111" s="24"/>
      <c r="J111" s="24"/>
      <c r="K111" s="24"/>
      <c r="L111" s="24"/>
      <c r="M111" s="24"/>
      <c r="N111" s="24"/>
      <c r="O111" s="24"/>
      <c r="P111" s="24"/>
      <c r="Q111" s="27"/>
    </row>
    <row r="112" spans="1:17" x14ac:dyDescent="0.25">
      <c r="A112" s="22"/>
      <c r="B112" s="23"/>
      <c r="C112" s="23"/>
      <c r="D112" s="23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6"/>
    </row>
    <row r="113" spans="1:17" ht="90" x14ac:dyDescent="0.25">
      <c r="A113" s="18" t="s">
        <v>19</v>
      </c>
      <c r="B113" s="12" t="s">
        <v>2</v>
      </c>
      <c r="C113" s="13" t="s">
        <v>1</v>
      </c>
      <c r="D113" s="13" t="s">
        <v>4</v>
      </c>
      <c r="E113" s="13" t="s">
        <v>10</v>
      </c>
      <c r="F113" s="18" t="s">
        <v>15</v>
      </c>
      <c r="G113" s="13" t="s">
        <v>5</v>
      </c>
      <c r="H113" s="13" t="s">
        <v>23</v>
      </c>
      <c r="I113" s="13" t="s">
        <v>24</v>
      </c>
      <c r="J113" s="13" t="s">
        <v>25</v>
      </c>
      <c r="K113" s="18" t="s">
        <v>14</v>
      </c>
      <c r="L113" s="13" t="s">
        <v>13</v>
      </c>
      <c r="M113" s="18" t="s">
        <v>0</v>
      </c>
      <c r="N113" s="13" t="s">
        <v>17</v>
      </c>
      <c r="O113" s="13" t="s">
        <v>16</v>
      </c>
      <c r="P113" s="33" t="s">
        <v>28</v>
      </c>
      <c r="Q113" s="76" t="s">
        <v>30</v>
      </c>
    </row>
    <row r="114" spans="1:17" x14ac:dyDescent="0.25">
      <c r="A114" s="4">
        <v>1500</v>
      </c>
      <c r="B114" s="25">
        <v>12</v>
      </c>
      <c r="C114" s="25">
        <v>18</v>
      </c>
      <c r="D114" s="25">
        <f>(A114*(B114/100))</f>
        <v>180</v>
      </c>
      <c r="E114" s="25"/>
      <c r="F114" s="25"/>
      <c r="G114" s="25"/>
      <c r="H114" s="25"/>
      <c r="I114" s="25"/>
      <c r="J114" s="25"/>
      <c r="K114" s="25"/>
      <c r="L114" s="25"/>
      <c r="M114" s="25"/>
      <c r="N114" s="8"/>
      <c r="O114" s="25"/>
      <c r="P114" s="29"/>
      <c r="Q114" s="74"/>
    </row>
    <row r="115" spans="1:17" x14ac:dyDescent="0.25">
      <c r="A115" s="10"/>
      <c r="B115" s="9"/>
      <c r="C115" s="9">
        <f>(1-((C114+F115)/100))</f>
        <v>0.82000000000000006</v>
      </c>
      <c r="D115" s="9"/>
      <c r="E115" s="9">
        <f>A114-D114</f>
        <v>1320</v>
      </c>
      <c r="F115" s="9">
        <v>0</v>
      </c>
      <c r="G115" s="9">
        <f>(E115/C115)</f>
        <v>1609.7560975609754</v>
      </c>
      <c r="H115" s="9">
        <v>20</v>
      </c>
      <c r="I115" s="9">
        <f>(G115*(H115/100))</f>
        <v>321.95121951219511</v>
      </c>
      <c r="J115" s="9">
        <f>G115-I115</f>
        <v>1287.8048780487802</v>
      </c>
      <c r="K115" s="9">
        <f>(A114*(B114/100))</f>
        <v>180</v>
      </c>
      <c r="L115" s="9">
        <f>(J115*((C114+F115)/100))</f>
        <v>231.80487804878044</v>
      </c>
      <c r="M115" s="9">
        <f>(L115-K115)</f>
        <v>51.804878048780438</v>
      </c>
      <c r="N115" s="11">
        <f>(J115*(F115/100))</f>
        <v>0</v>
      </c>
      <c r="O115" s="9">
        <f>(M115-N115)</f>
        <v>51.804878048780438</v>
      </c>
      <c r="P115" s="28">
        <f>(O115*(60/100))</f>
        <v>31.08292682926826</v>
      </c>
      <c r="Q115" s="28">
        <f>(O115*(40/100))</f>
        <v>20.721951219512178</v>
      </c>
    </row>
    <row r="116" spans="1:17" x14ac:dyDescent="0.25">
      <c r="A116" s="2"/>
      <c r="B116" s="16"/>
      <c r="C116" s="16"/>
      <c r="D116" s="16"/>
      <c r="E116" s="16"/>
      <c r="F116" s="16"/>
      <c r="G116" s="16"/>
      <c r="H116" s="16"/>
      <c r="I116" s="16"/>
      <c r="J116" s="16"/>
      <c r="K116" s="16"/>
      <c r="L116" s="16"/>
      <c r="M116" s="16"/>
      <c r="N116" s="1"/>
      <c r="O116" s="16"/>
      <c r="P116" s="30"/>
      <c r="Q116" s="75"/>
    </row>
  </sheetData>
  <pageMargins left="0.511811024" right="0.511811024" top="0.78740157499999996" bottom="0.78740157499999996" header="0.31496062000000002" footer="0.31496062000000002"/>
  <drawing r:id="rId1"/>
  <tableParts count="6">
    <tablePart r:id="rId2"/>
    <tablePart r:id="rId3"/>
    <tablePart r:id="rId4"/>
    <tablePart r:id="rId5"/>
    <tablePart r:id="rId6"/>
    <tablePart r:id="rId7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P73"/>
  <sheetViews>
    <sheetView workbookViewId="0">
      <selection activeCell="G18" sqref="G18"/>
    </sheetView>
  </sheetViews>
  <sheetFormatPr defaultRowHeight="15" x14ac:dyDescent="0.25"/>
  <cols>
    <col min="1" max="1" width="12.7109375" customWidth="1"/>
    <col min="2" max="2" width="13.42578125" customWidth="1"/>
    <col min="3" max="3" width="12.42578125" customWidth="1"/>
    <col min="4" max="4" width="11.85546875" customWidth="1"/>
    <col min="5" max="5" width="7.85546875" customWidth="1"/>
    <col min="6" max="6" width="14" customWidth="1"/>
    <col min="7" max="7" width="11.85546875" customWidth="1"/>
    <col min="8" max="8" width="12.85546875" customWidth="1"/>
    <col min="9" max="10" width="13" customWidth="1"/>
  </cols>
  <sheetData>
    <row r="1" spans="1:10" ht="15.75" thickBot="1" x14ac:dyDescent="0.3"/>
    <row r="2" spans="1:10" x14ac:dyDescent="0.25">
      <c r="A2" s="56"/>
      <c r="B2" s="57"/>
      <c r="C2" s="57"/>
      <c r="D2" s="57"/>
      <c r="E2" s="57"/>
      <c r="F2" s="57"/>
      <c r="G2" s="57"/>
      <c r="H2" s="57"/>
      <c r="I2" s="57"/>
      <c r="J2" s="58"/>
    </row>
    <row r="3" spans="1:10" x14ac:dyDescent="0.25">
      <c r="A3" s="59"/>
      <c r="B3" s="24"/>
      <c r="C3" s="24"/>
      <c r="D3" s="24"/>
      <c r="E3" s="24"/>
      <c r="F3" s="24"/>
      <c r="G3" s="24"/>
      <c r="H3" s="24"/>
      <c r="I3" s="24"/>
      <c r="J3" s="46"/>
    </row>
    <row r="4" spans="1:10" x14ac:dyDescent="0.25">
      <c r="A4" s="59"/>
      <c r="B4" s="24"/>
      <c r="C4" s="24"/>
      <c r="D4" s="24"/>
      <c r="E4" s="24"/>
      <c r="F4" s="24"/>
      <c r="G4" s="24"/>
      <c r="H4" s="24"/>
      <c r="I4" s="24"/>
      <c r="J4" s="46"/>
    </row>
    <row r="5" spans="1:10" ht="15.75" thickBot="1" x14ac:dyDescent="0.3">
      <c r="A5" s="63"/>
      <c r="B5" s="64"/>
      <c r="C5" s="64"/>
      <c r="D5" s="64"/>
      <c r="E5" s="64"/>
      <c r="F5" s="64"/>
      <c r="G5" s="64"/>
      <c r="H5" s="64"/>
      <c r="I5" s="64"/>
      <c r="J5" s="65"/>
    </row>
    <row r="6" spans="1:10" ht="15.75" thickBot="1" x14ac:dyDescent="0.3"/>
    <row r="7" spans="1:10" x14ac:dyDescent="0.25">
      <c r="A7" s="39"/>
      <c r="B7" s="40"/>
      <c r="C7" s="40"/>
      <c r="D7" s="40"/>
      <c r="E7" s="40"/>
      <c r="F7" s="40"/>
      <c r="G7" s="40"/>
      <c r="H7" s="40"/>
      <c r="I7" s="40"/>
      <c r="J7" s="41"/>
    </row>
    <row r="8" spans="1:10" x14ac:dyDescent="0.25">
      <c r="A8" s="42"/>
      <c r="B8" s="7"/>
      <c r="C8" s="7"/>
      <c r="D8" s="7"/>
      <c r="E8" s="7"/>
      <c r="F8" s="7"/>
      <c r="G8" s="7"/>
      <c r="H8" s="7"/>
      <c r="I8" s="7"/>
      <c r="J8" s="43"/>
    </row>
    <row r="9" spans="1:10" x14ac:dyDescent="0.25">
      <c r="A9" s="44"/>
      <c r="B9" s="3"/>
      <c r="C9" s="3"/>
      <c r="D9" s="3"/>
      <c r="E9" s="3"/>
      <c r="F9" s="3"/>
      <c r="G9" s="3"/>
      <c r="H9" s="3"/>
      <c r="I9" s="3"/>
      <c r="J9" s="45"/>
    </row>
    <row r="10" spans="1:10" x14ac:dyDescent="0.25">
      <c r="A10" s="42"/>
      <c r="B10" s="7"/>
      <c r="C10" s="7"/>
      <c r="D10" s="7"/>
      <c r="E10" s="7"/>
      <c r="F10" s="7"/>
      <c r="G10" s="7"/>
      <c r="H10" s="7"/>
      <c r="I10" s="7"/>
      <c r="J10" s="46"/>
    </row>
    <row r="11" spans="1:10" x14ac:dyDescent="0.25">
      <c r="A11" s="42"/>
      <c r="B11" s="7"/>
      <c r="C11" s="7"/>
      <c r="D11" s="7"/>
      <c r="E11" s="7"/>
      <c r="F11" s="7"/>
      <c r="G11" s="7"/>
      <c r="H11" s="7"/>
      <c r="I11" s="7"/>
      <c r="J11" s="46"/>
    </row>
    <row r="12" spans="1:10" x14ac:dyDescent="0.25">
      <c r="A12" s="42"/>
      <c r="B12" s="7"/>
      <c r="C12" s="7"/>
      <c r="D12" s="7"/>
      <c r="E12" s="7"/>
      <c r="F12" s="7"/>
      <c r="G12" s="7"/>
      <c r="H12" s="7"/>
      <c r="I12" s="7"/>
      <c r="J12" s="46"/>
    </row>
    <row r="13" spans="1:10" x14ac:dyDescent="0.25">
      <c r="A13" s="42"/>
      <c r="B13" s="7"/>
      <c r="C13" s="7"/>
      <c r="D13" s="7"/>
      <c r="E13" s="7"/>
      <c r="F13" s="7"/>
      <c r="G13" s="7"/>
      <c r="H13" s="7"/>
      <c r="I13" s="7"/>
      <c r="J13" s="46"/>
    </row>
    <row r="14" spans="1:10" x14ac:dyDescent="0.25">
      <c r="A14" s="42"/>
      <c r="B14" s="7"/>
      <c r="C14" s="7"/>
      <c r="D14" s="7"/>
      <c r="E14" s="7"/>
      <c r="F14" s="7"/>
      <c r="G14" s="7"/>
      <c r="H14" s="7"/>
      <c r="I14" s="7"/>
      <c r="J14" s="46"/>
    </row>
    <row r="15" spans="1:10" x14ac:dyDescent="0.25">
      <c r="A15" s="47"/>
      <c r="B15" s="23"/>
      <c r="C15" s="23"/>
      <c r="D15" s="23"/>
      <c r="E15" s="3"/>
      <c r="F15" s="23"/>
      <c r="G15" s="23"/>
      <c r="H15" s="23"/>
      <c r="I15" s="23"/>
      <c r="J15" s="48"/>
    </row>
    <row r="16" spans="1:10" ht="60" x14ac:dyDescent="0.25">
      <c r="A16" s="49" t="s">
        <v>26</v>
      </c>
      <c r="B16" s="12" t="s">
        <v>2</v>
      </c>
      <c r="C16" s="13" t="s">
        <v>1</v>
      </c>
      <c r="D16" s="13" t="s">
        <v>4</v>
      </c>
      <c r="E16" s="18" t="s">
        <v>5</v>
      </c>
      <c r="F16" s="13" t="s">
        <v>6</v>
      </c>
      <c r="G16" s="18" t="s">
        <v>7</v>
      </c>
      <c r="H16" s="14" t="s">
        <v>0</v>
      </c>
      <c r="I16" s="18" t="s">
        <v>28</v>
      </c>
      <c r="J16" s="50" t="s">
        <v>30</v>
      </c>
    </row>
    <row r="17" spans="1:13" x14ac:dyDescent="0.25">
      <c r="A17" s="51">
        <v>1000</v>
      </c>
      <c r="B17" s="9">
        <v>12</v>
      </c>
      <c r="C17" s="9">
        <v>18</v>
      </c>
      <c r="D17" s="9">
        <f>(A17*(B17/100))</f>
        <v>120</v>
      </c>
      <c r="E17" s="9"/>
      <c r="F17" s="9"/>
      <c r="G17" s="9"/>
      <c r="H17" s="9"/>
      <c r="I17" s="9"/>
      <c r="J17" s="52"/>
    </row>
    <row r="18" spans="1:13" x14ac:dyDescent="0.25">
      <c r="A18" s="51"/>
      <c r="B18" s="9"/>
      <c r="C18" s="9">
        <f>(1-(C17/100))</f>
        <v>0.82000000000000006</v>
      </c>
      <c r="D18" s="9"/>
      <c r="E18" s="9">
        <f>(A17/(C18))</f>
        <v>1219.5121951219512</v>
      </c>
      <c r="F18" s="9">
        <f>(E18*(B17/100))</f>
        <v>146.34146341463415</v>
      </c>
      <c r="G18" s="9">
        <f>(E18*(C17/100))</f>
        <v>219.51219512195121</v>
      </c>
      <c r="H18" s="9">
        <f>G18-F18</f>
        <v>73.17073170731706</v>
      </c>
      <c r="I18" s="9">
        <f>H18*(60/100)</f>
        <v>43.902439024390233</v>
      </c>
      <c r="J18" s="52">
        <f>H18*(40/100)</f>
        <v>29.268292682926827</v>
      </c>
    </row>
    <row r="19" spans="1:13" ht="15.75" thickBot="1" x14ac:dyDescent="0.3">
      <c r="A19" s="53"/>
      <c r="B19" s="54"/>
      <c r="C19" s="54"/>
      <c r="D19" s="54"/>
      <c r="E19" s="54"/>
      <c r="F19" s="54"/>
      <c r="G19" s="54"/>
      <c r="H19" s="54"/>
      <c r="I19" s="54"/>
      <c r="J19" s="55"/>
    </row>
    <row r="22" spans="1:13" x14ac:dyDescent="0.25">
      <c r="A22" s="36"/>
      <c r="B22" s="24"/>
      <c r="C22" s="24"/>
      <c r="D22" s="24"/>
      <c r="E22" s="24"/>
      <c r="F22" s="24"/>
      <c r="G22" s="24"/>
      <c r="H22" s="24"/>
      <c r="I22" s="24"/>
      <c r="J22" s="24"/>
      <c r="K22" s="24"/>
      <c r="L22" s="24"/>
      <c r="M22" s="27"/>
    </row>
    <row r="23" spans="1:13" x14ac:dyDescent="0.25">
      <c r="A23" s="36"/>
      <c r="B23" s="24"/>
      <c r="C23" s="24"/>
      <c r="D23" s="24"/>
      <c r="E23" s="24"/>
      <c r="F23" s="24"/>
      <c r="G23" s="24"/>
      <c r="H23" s="24"/>
      <c r="I23" s="24"/>
      <c r="J23" s="24"/>
      <c r="K23" s="24"/>
      <c r="L23" s="24"/>
      <c r="M23" s="27"/>
    </row>
    <row r="24" spans="1:13" x14ac:dyDescent="0.25">
      <c r="A24" s="36"/>
      <c r="B24" s="24"/>
      <c r="C24" s="24"/>
      <c r="D24" s="24"/>
      <c r="E24" s="24"/>
      <c r="F24" s="24"/>
      <c r="G24" s="24"/>
      <c r="H24" s="24"/>
      <c r="I24" s="24"/>
      <c r="J24" s="24"/>
      <c r="K24" s="24"/>
      <c r="L24" s="24"/>
      <c r="M24" s="27"/>
    </row>
    <row r="25" spans="1:13" x14ac:dyDescent="0.25">
      <c r="A25" s="36"/>
      <c r="B25" s="24"/>
      <c r="C25" s="24"/>
      <c r="D25" s="24"/>
      <c r="E25" s="24"/>
      <c r="F25" s="24"/>
      <c r="G25" s="24"/>
      <c r="H25" s="24"/>
      <c r="I25" s="24"/>
      <c r="J25" s="24"/>
      <c r="K25" s="24"/>
      <c r="L25" s="24"/>
      <c r="M25" s="27"/>
    </row>
    <row r="26" spans="1:13" x14ac:dyDescent="0.25">
      <c r="A26" s="36"/>
      <c r="B26" s="24"/>
      <c r="C26" s="24"/>
      <c r="D26" s="24"/>
      <c r="E26" s="24"/>
      <c r="F26" s="24"/>
      <c r="G26" s="24"/>
      <c r="H26" s="24"/>
      <c r="I26" s="24"/>
      <c r="J26" s="24"/>
      <c r="K26" s="24"/>
      <c r="L26" s="24"/>
      <c r="M26" s="27"/>
    </row>
    <row r="27" spans="1:13" x14ac:dyDescent="0.25">
      <c r="A27" s="36"/>
      <c r="B27" s="24"/>
      <c r="C27" s="24"/>
      <c r="D27" s="24"/>
      <c r="E27" s="24"/>
      <c r="F27" s="24"/>
      <c r="G27" s="24"/>
      <c r="H27" s="24"/>
      <c r="I27" s="24"/>
      <c r="J27" s="24"/>
      <c r="K27" s="24"/>
      <c r="L27" s="24"/>
      <c r="M27" s="27"/>
    </row>
    <row r="28" spans="1:13" x14ac:dyDescent="0.25">
      <c r="A28" s="36"/>
      <c r="B28" s="24"/>
      <c r="C28" s="24"/>
      <c r="D28" s="24"/>
      <c r="E28" s="24"/>
      <c r="F28" s="24"/>
      <c r="G28" s="24"/>
      <c r="H28" s="24"/>
      <c r="I28" s="24"/>
      <c r="J28" s="24"/>
      <c r="K28" s="24"/>
      <c r="L28" s="24"/>
      <c r="M28" s="27"/>
    </row>
    <row r="29" spans="1:13" x14ac:dyDescent="0.25">
      <c r="A29" s="36"/>
      <c r="B29" s="24"/>
      <c r="C29" s="24"/>
      <c r="D29" s="24"/>
      <c r="E29" s="24"/>
      <c r="F29" s="24"/>
      <c r="G29" s="24"/>
      <c r="H29" s="24"/>
      <c r="I29" s="24"/>
      <c r="J29" s="24"/>
      <c r="K29" s="24"/>
      <c r="L29" s="24"/>
      <c r="M29" s="27"/>
    </row>
    <row r="30" spans="1:13" x14ac:dyDescent="0.25">
      <c r="A30" s="36"/>
      <c r="B30" s="24"/>
      <c r="C30" s="24"/>
      <c r="D30" s="24"/>
      <c r="E30" s="24"/>
      <c r="F30" s="24"/>
      <c r="G30" s="24"/>
      <c r="H30" s="24"/>
      <c r="I30" s="24"/>
      <c r="J30" s="24"/>
      <c r="K30" s="24"/>
      <c r="L30" s="24"/>
      <c r="M30" s="27"/>
    </row>
    <row r="31" spans="1:13" ht="9" customHeight="1" x14ac:dyDescent="0.25">
      <c r="A31" s="36"/>
      <c r="B31" s="24"/>
      <c r="C31" s="24"/>
      <c r="D31" s="24"/>
      <c r="E31" s="24"/>
      <c r="F31" s="24"/>
      <c r="G31" s="24"/>
      <c r="H31" s="24"/>
      <c r="I31" s="24"/>
      <c r="J31" s="24"/>
      <c r="K31" s="24"/>
      <c r="L31" s="24"/>
      <c r="M31" s="27"/>
    </row>
    <row r="32" spans="1:13" ht="17.25" customHeight="1" x14ac:dyDescent="0.25">
      <c r="A32" s="36"/>
      <c r="B32" s="24"/>
      <c r="C32" s="24"/>
      <c r="D32" s="24"/>
      <c r="E32" s="24"/>
      <c r="F32" s="24"/>
      <c r="G32" s="24"/>
      <c r="H32" s="24"/>
      <c r="I32" s="24"/>
      <c r="J32" s="24"/>
      <c r="K32" s="24"/>
      <c r="L32" s="24"/>
      <c r="M32" s="27"/>
    </row>
    <row r="33" spans="1:13" ht="0.75" customHeight="1" x14ac:dyDescent="0.25">
      <c r="A33" s="36"/>
      <c r="B33" s="24"/>
      <c r="C33" s="24"/>
      <c r="D33" s="24"/>
      <c r="E33" s="24"/>
      <c r="F33" s="24"/>
      <c r="G33" s="24"/>
      <c r="H33" s="24"/>
      <c r="I33" s="24"/>
      <c r="J33" s="24"/>
      <c r="K33" s="24"/>
      <c r="L33" s="24"/>
      <c r="M33" s="27"/>
    </row>
    <row r="34" spans="1:13" hidden="1" x14ac:dyDescent="0.25">
      <c r="A34" s="22"/>
      <c r="B34" s="23"/>
      <c r="C34" s="23"/>
      <c r="D34" s="23"/>
      <c r="E34" s="23"/>
      <c r="F34" s="23"/>
      <c r="G34" s="23"/>
      <c r="H34" s="23"/>
      <c r="I34" s="23"/>
      <c r="J34" s="23"/>
      <c r="K34" s="23"/>
      <c r="L34" s="23"/>
      <c r="M34" s="26"/>
    </row>
    <row r="35" spans="1:13" ht="89.25" customHeight="1" x14ac:dyDescent="0.25">
      <c r="A35" s="18" t="s">
        <v>3</v>
      </c>
      <c r="B35" s="12" t="s">
        <v>2</v>
      </c>
      <c r="C35" s="13" t="s">
        <v>1</v>
      </c>
      <c r="D35" s="13" t="s">
        <v>4</v>
      </c>
      <c r="E35" s="13" t="s">
        <v>5</v>
      </c>
      <c r="F35" s="13" t="s">
        <v>23</v>
      </c>
      <c r="G35" s="13" t="s">
        <v>24</v>
      </c>
      <c r="H35" s="13" t="s">
        <v>25</v>
      </c>
      <c r="I35" s="18" t="s">
        <v>14</v>
      </c>
      <c r="J35" s="13" t="s">
        <v>13</v>
      </c>
      <c r="K35" s="18" t="s">
        <v>0</v>
      </c>
      <c r="L35" s="33" t="s">
        <v>28</v>
      </c>
      <c r="M35" s="32" t="s">
        <v>30</v>
      </c>
    </row>
    <row r="36" spans="1:13" x14ac:dyDescent="0.25">
      <c r="A36" s="4">
        <v>1000</v>
      </c>
      <c r="B36" s="25">
        <v>12</v>
      </c>
      <c r="C36" s="25">
        <v>18</v>
      </c>
      <c r="D36" s="25">
        <f>(A36*(B36/100))</f>
        <v>120</v>
      </c>
      <c r="E36" s="25"/>
      <c r="F36" s="25"/>
      <c r="G36" s="25"/>
      <c r="H36" s="25"/>
      <c r="I36" s="25"/>
      <c r="J36" s="25"/>
      <c r="K36" s="25"/>
      <c r="L36" s="29"/>
      <c r="M36" s="31"/>
    </row>
    <row r="37" spans="1:13" x14ac:dyDescent="0.25">
      <c r="A37" s="10"/>
      <c r="B37" s="9"/>
      <c r="C37" s="9">
        <f>(1-((C36)/100))</f>
        <v>0.82000000000000006</v>
      </c>
      <c r="D37" s="9"/>
      <c r="E37" s="9">
        <f>(A36/C37)</f>
        <v>1219.5121951219512</v>
      </c>
      <c r="F37" s="9">
        <v>20</v>
      </c>
      <c r="G37" s="9">
        <f>(E37*(F37/100))</f>
        <v>243.90243902439025</v>
      </c>
      <c r="H37" s="9">
        <f>E37-G37</f>
        <v>975.60975609756099</v>
      </c>
      <c r="I37" s="9">
        <f>(H37*(B36/100))</f>
        <v>117.07317073170731</v>
      </c>
      <c r="J37" s="9">
        <f>(H37*((C36/100)))</f>
        <v>175.60975609756096</v>
      </c>
      <c r="K37" s="9">
        <f>(J37-I37)</f>
        <v>58.536585365853654</v>
      </c>
      <c r="L37" s="28">
        <f>(K37*(60/100))</f>
        <v>35.121951219512191</v>
      </c>
      <c r="M37" s="9">
        <f>(K37*(40/100))</f>
        <v>23.414634146341463</v>
      </c>
    </row>
    <row r="38" spans="1:13" x14ac:dyDescent="0.25">
      <c r="A38" s="2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30"/>
      <c r="M38" s="31"/>
    </row>
    <row r="40" spans="1:13" ht="15.75" thickBot="1" x14ac:dyDescent="0.3"/>
    <row r="41" spans="1:13" x14ac:dyDescent="0.25">
      <c r="A41" s="39"/>
      <c r="B41" s="40"/>
      <c r="C41" s="40"/>
      <c r="D41" s="40"/>
      <c r="E41" s="40"/>
      <c r="F41" s="40"/>
      <c r="G41" s="40"/>
      <c r="H41" s="40"/>
      <c r="I41" s="40"/>
      <c r="J41" s="40"/>
      <c r="K41" s="40"/>
      <c r="L41" s="40"/>
      <c r="M41" s="41"/>
    </row>
    <row r="42" spans="1:13" x14ac:dyDescent="0.25">
      <c r="A42" s="42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43"/>
    </row>
    <row r="43" spans="1:13" x14ac:dyDescent="0.25">
      <c r="A43" s="59"/>
      <c r="B43" s="24"/>
      <c r="C43" s="24"/>
      <c r="D43" s="24"/>
      <c r="E43" s="24"/>
      <c r="F43" s="24"/>
      <c r="G43" s="24"/>
      <c r="H43" s="24"/>
      <c r="I43" s="24"/>
      <c r="J43" s="24"/>
      <c r="K43" s="24"/>
      <c r="L43" s="24"/>
      <c r="M43" s="46"/>
    </row>
    <row r="44" spans="1:13" x14ac:dyDescent="0.25">
      <c r="A44" s="59"/>
      <c r="B44" s="24"/>
      <c r="C44" s="24"/>
      <c r="D44" s="24"/>
      <c r="E44" s="24"/>
      <c r="F44" s="24"/>
      <c r="G44" s="24"/>
      <c r="H44" s="24"/>
      <c r="I44" s="24"/>
      <c r="J44" s="24"/>
      <c r="K44" s="24"/>
      <c r="L44" s="24"/>
      <c r="M44" s="46"/>
    </row>
    <row r="45" spans="1:13" x14ac:dyDescent="0.25">
      <c r="A45" s="59"/>
      <c r="B45" s="24"/>
      <c r="C45" s="24"/>
      <c r="D45" s="24"/>
      <c r="E45" s="24"/>
      <c r="F45" s="24"/>
      <c r="G45" s="24"/>
      <c r="H45" s="24"/>
      <c r="I45" s="24"/>
      <c r="J45" s="24"/>
      <c r="K45" s="24"/>
      <c r="L45" s="24"/>
      <c r="M45" s="46"/>
    </row>
    <row r="46" spans="1:13" x14ac:dyDescent="0.25">
      <c r="A46" s="59"/>
      <c r="B46" s="24"/>
      <c r="C46" s="24"/>
      <c r="D46" s="24"/>
      <c r="E46" s="24"/>
      <c r="F46" s="24"/>
      <c r="G46" s="24"/>
      <c r="H46" s="24"/>
      <c r="I46" s="24"/>
      <c r="J46" s="24"/>
      <c r="K46" s="24"/>
      <c r="L46" s="24"/>
      <c r="M46" s="46"/>
    </row>
    <row r="47" spans="1:13" x14ac:dyDescent="0.25">
      <c r="A47" s="42"/>
      <c r="B47" s="7"/>
      <c r="C47" s="7"/>
      <c r="D47" s="7"/>
      <c r="E47" s="7"/>
      <c r="F47" s="7"/>
      <c r="G47" s="7"/>
      <c r="H47" s="7"/>
      <c r="I47" s="7"/>
      <c r="J47" s="24"/>
      <c r="K47" s="24"/>
      <c r="L47" s="24"/>
      <c r="M47" s="46"/>
    </row>
    <row r="48" spans="1:13" x14ac:dyDescent="0.25">
      <c r="A48" s="42"/>
      <c r="B48" s="7"/>
      <c r="C48" s="7"/>
      <c r="D48" s="7"/>
      <c r="E48" s="7"/>
      <c r="F48" s="7"/>
      <c r="G48" s="7"/>
      <c r="H48" s="7"/>
      <c r="I48" s="7"/>
      <c r="J48" s="24"/>
      <c r="K48" s="24"/>
      <c r="L48" s="24"/>
      <c r="M48" s="46"/>
    </row>
    <row r="49" spans="1:16" x14ac:dyDescent="0.25">
      <c r="A49" s="42"/>
      <c r="B49" s="7"/>
      <c r="C49" s="7"/>
      <c r="D49" s="7"/>
      <c r="E49" s="7"/>
      <c r="F49" s="7"/>
      <c r="G49" s="7"/>
      <c r="H49" s="7"/>
      <c r="I49" s="7"/>
      <c r="J49" s="24"/>
      <c r="K49" s="24"/>
      <c r="L49" s="24"/>
      <c r="M49" s="46"/>
    </row>
    <row r="50" spans="1:16" ht="24" customHeight="1" thickBot="1" x14ac:dyDescent="0.3">
      <c r="A50" s="63"/>
      <c r="B50" s="64"/>
      <c r="C50" s="64"/>
      <c r="D50" s="64"/>
      <c r="E50" s="64"/>
      <c r="F50" s="66"/>
      <c r="G50" s="64"/>
      <c r="H50" s="66"/>
      <c r="I50" s="64"/>
      <c r="J50" s="66"/>
      <c r="K50" s="64"/>
      <c r="L50" s="66"/>
      <c r="M50" s="65"/>
    </row>
    <row r="51" spans="1:16" ht="60" x14ac:dyDescent="0.25">
      <c r="A51" s="18" t="s">
        <v>3</v>
      </c>
      <c r="B51" s="12" t="s">
        <v>2</v>
      </c>
      <c r="C51" s="13" t="s">
        <v>1</v>
      </c>
      <c r="D51" s="13" t="s">
        <v>4</v>
      </c>
      <c r="E51" s="18" t="s">
        <v>15</v>
      </c>
      <c r="F51" s="13" t="s">
        <v>5</v>
      </c>
      <c r="G51" s="18" t="s">
        <v>14</v>
      </c>
      <c r="H51" s="13" t="s">
        <v>13</v>
      </c>
      <c r="I51" s="18" t="s">
        <v>12</v>
      </c>
      <c r="J51" s="13" t="s">
        <v>17</v>
      </c>
      <c r="K51" s="13" t="s">
        <v>16</v>
      </c>
      <c r="L51" s="33" t="s">
        <v>28</v>
      </c>
      <c r="M51" s="32" t="s">
        <v>30</v>
      </c>
    </row>
    <row r="52" spans="1:16" x14ac:dyDescent="0.25">
      <c r="A52" s="4">
        <v>1000</v>
      </c>
      <c r="B52" s="25">
        <v>12</v>
      </c>
      <c r="C52" s="25">
        <v>18</v>
      </c>
      <c r="D52" s="25">
        <f>(A52*(B52/100))</f>
        <v>120</v>
      </c>
      <c r="E52" s="25"/>
      <c r="F52" s="25"/>
      <c r="G52" s="25"/>
      <c r="H52" s="25"/>
      <c r="I52" s="25"/>
      <c r="J52" s="8"/>
      <c r="K52" s="25"/>
      <c r="L52" s="29"/>
      <c r="M52" s="31"/>
    </row>
    <row r="53" spans="1:16" x14ac:dyDescent="0.25">
      <c r="A53" s="10"/>
      <c r="B53" s="9"/>
      <c r="C53" s="9">
        <f>(1-((C52+E53)/100))</f>
        <v>0.81</v>
      </c>
      <c r="D53" s="9"/>
      <c r="E53" s="9">
        <v>1</v>
      </c>
      <c r="F53" s="9">
        <f>(A52/C53)</f>
        <v>1234.5679012345679</v>
      </c>
      <c r="G53" s="9">
        <f>(F53*(B52/100))</f>
        <v>148.14814814814815</v>
      </c>
      <c r="H53" s="9">
        <f>(F53*((C52+E53)/100))</f>
        <v>234.5679012345679</v>
      </c>
      <c r="I53" s="9">
        <f>(H53-G53)</f>
        <v>86.419753086419746</v>
      </c>
      <c r="J53" s="11">
        <f>(F53*(E53/100))</f>
        <v>12.345679012345679</v>
      </c>
      <c r="K53" s="9">
        <f>(I53-J53)</f>
        <v>74.074074074074062</v>
      </c>
      <c r="L53" s="28">
        <f>(K53*(40/100))</f>
        <v>29.629629629629626</v>
      </c>
      <c r="M53" s="9">
        <f>(K53*(60/100))</f>
        <v>44.444444444444436</v>
      </c>
    </row>
    <row r="54" spans="1:16" x14ac:dyDescent="0.25">
      <c r="A54" s="2"/>
      <c r="B54" s="16"/>
      <c r="C54" s="16"/>
      <c r="D54" s="16"/>
      <c r="E54" s="16"/>
      <c r="F54" s="16"/>
      <c r="G54" s="16"/>
      <c r="H54" s="16"/>
      <c r="I54" s="16"/>
      <c r="J54" s="1"/>
      <c r="K54" s="16"/>
      <c r="L54" s="30"/>
      <c r="M54" s="31"/>
    </row>
    <row r="57" spans="1:16" x14ac:dyDescent="0.25">
      <c r="A57" s="36"/>
      <c r="B57" s="24"/>
      <c r="C57" s="24"/>
      <c r="D57" s="24"/>
      <c r="E57" s="24"/>
      <c r="F57" s="24"/>
      <c r="G57" s="24"/>
      <c r="H57" s="24"/>
      <c r="I57" s="24"/>
      <c r="J57" s="24"/>
      <c r="K57" s="24"/>
      <c r="L57" s="24"/>
      <c r="M57" s="24"/>
      <c r="N57" s="24"/>
      <c r="O57" s="24"/>
      <c r="P57" s="27"/>
    </row>
    <row r="58" spans="1:16" x14ac:dyDescent="0.25">
      <c r="A58" s="36"/>
      <c r="B58" s="24"/>
      <c r="C58" s="24"/>
      <c r="D58" s="24"/>
      <c r="E58" s="24"/>
      <c r="F58" s="24"/>
      <c r="G58" s="24"/>
      <c r="H58" s="24"/>
      <c r="I58" s="24"/>
      <c r="J58" s="24"/>
      <c r="K58" s="24"/>
      <c r="L58" s="24"/>
      <c r="M58" s="24"/>
      <c r="N58" s="24"/>
      <c r="O58" s="24"/>
      <c r="P58" s="27"/>
    </row>
    <row r="59" spans="1:16" x14ac:dyDescent="0.25">
      <c r="A59" s="36"/>
      <c r="B59" s="24"/>
      <c r="C59" s="24"/>
      <c r="D59" s="24"/>
      <c r="E59" s="24"/>
      <c r="F59" s="24"/>
      <c r="G59" s="24"/>
      <c r="H59" s="24"/>
      <c r="I59" s="24"/>
      <c r="J59" s="24"/>
      <c r="K59" s="24"/>
      <c r="L59" s="24"/>
      <c r="M59" s="24"/>
      <c r="N59" s="24"/>
      <c r="O59" s="24"/>
      <c r="P59" s="27"/>
    </row>
    <row r="60" spans="1:16" x14ac:dyDescent="0.25">
      <c r="A60" s="36"/>
      <c r="B60" s="24"/>
      <c r="C60" s="24"/>
      <c r="D60" s="24"/>
      <c r="E60" s="24"/>
      <c r="F60" s="24"/>
      <c r="G60" s="24"/>
      <c r="H60" s="24"/>
      <c r="I60" s="24"/>
      <c r="J60" s="24"/>
      <c r="K60" s="24"/>
      <c r="L60" s="24"/>
      <c r="M60" s="24"/>
      <c r="N60" s="24"/>
      <c r="O60" s="24"/>
      <c r="P60" s="27"/>
    </row>
    <row r="61" spans="1:16" hidden="1" x14ac:dyDescent="0.25">
      <c r="A61" s="36"/>
      <c r="B61" s="24"/>
      <c r="C61" s="24"/>
      <c r="D61" s="24"/>
      <c r="E61" s="24"/>
      <c r="F61" s="24"/>
      <c r="G61" s="24"/>
      <c r="H61" s="24"/>
      <c r="I61" s="24"/>
      <c r="J61" s="24"/>
      <c r="K61" s="24"/>
      <c r="L61" s="24"/>
      <c r="M61" s="24"/>
      <c r="N61" s="24"/>
      <c r="O61" s="24"/>
      <c r="P61" s="27"/>
    </row>
    <row r="62" spans="1:16" x14ac:dyDescent="0.25">
      <c r="A62" s="36"/>
      <c r="B62" s="24"/>
      <c r="C62" s="24"/>
      <c r="D62" s="24"/>
      <c r="E62" s="24"/>
      <c r="F62" s="24"/>
      <c r="G62" s="24"/>
      <c r="H62" s="24"/>
      <c r="I62" s="24"/>
      <c r="J62" s="24"/>
      <c r="K62" s="24"/>
      <c r="L62" s="24"/>
      <c r="M62" s="24"/>
      <c r="N62" s="24"/>
      <c r="O62" s="24"/>
      <c r="P62" s="27"/>
    </row>
    <row r="63" spans="1:16" x14ac:dyDescent="0.25">
      <c r="A63" s="36"/>
      <c r="B63" s="24"/>
      <c r="C63" s="24"/>
      <c r="D63" s="24"/>
      <c r="E63" s="24"/>
      <c r="F63" s="24"/>
      <c r="G63" s="24"/>
      <c r="H63" s="24"/>
      <c r="I63" s="24"/>
      <c r="J63" s="24"/>
      <c r="K63" s="24"/>
      <c r="L63" s="24"/>
      <c r="M63" s="24"/>
      <c r="N63" s="24"/>
      <c r="O63" s="24"/>
      <c r="P63" s="27"/>
    </row>
    <row r="64" spans="1:16" x14ac:dyDescent="0.25">
      <c r="A64" s="36"/>
      <c r="B64" s="24"/>
      <c r="C64" s="24"/>
      <c r="D64" s="24"/>
      <c r="E64" s="24"/>
      <c r="F64" s="24"/>
      <c r="G64" s="24"/>
      <c r="H64" s="24"/>
      <c r="I64" s="24"/>
      <c r="J64" s="24"/>
      <c r="K64" s="24"/>
      <c r="L64" s="24"/>
      <c r="M64" s="24"/>
      <c r="N64" s="24"/>
      <c r="O64" s="24"/>
      <c r="P64" s="27"/>
    </row>
    <row r="65" spans="1:16" x14ac:dyDescent="0.25">
      <c r="A65" s="36"/>
      <c r="B65" s="24"/>
      <c r="C65" s="24"/>
      <c r="D65" s="24"/>
      <c r="E65" s="24"/>
      <c r="F65" s="24"/>
      <c r="G65" s="24"/>
      <c r="H65" s="24"/>
      <c r="I65" s="24"/>
      <c r="J65" s="24"/>
      <c r="K65" s="24"/>
      <c r="L65" s="24"/>
      <c r="M65" s="24"/>
      <c r="N65" s="24"/>
      <c r="O65" s="24"/>
      <c r="P65" s="27"/>
    </row>
    <row r="66" spans="1:16" x14ac:dyDescent="0.25">
      <c r="A66" s="36"/>
      <c r="B66" s="24"/>
      <c r="C66" s="24"/>
      <c r="D66" s="24"/>
      <c r="E66" s="24"/>
      <c r="F66" s="24"/>
      <c r="G66" s="24"/>
      <c r="H66" s="24"/>
      <c r="I66" s="24"/>
      <c r="J66" s="24"/>
      <c r="K66" s="24"/>
      <c r="L66" s="24"/>
      <c r="M66" s="24"/>
      <c r="N66" s="24"/>
      <c r="O66" s="24"/>
      <c r="P66" s="27"/>
    </row>
    <row r="67" spans="1:16" x14ac:dyDescent="0.25">
      <c r="A67" s="36"/>
      <c r="B67" s="24"/>
      <c r="C67" s="24"/>
      <c r="D67" s="24"/>
      <c r="E67" s="24"/>
      <c r="F67" s="24"/>
      <c r="G67" s="24"/>
      <c r="H67" s="24"/>
      <c r="I67" s="24"/>
      <c r="J67" s="24"/>
      <c r="K67" s="24"/>
      <c r="L67" s="24"/>
      <c r="M67" s="24"/>
      <c r="N67" s="24"/>
      <c r="O67" s="24"/>
      <c r="P67" s="27"/>
    </row>
    <row r="68" spans="1:16" ht="0.75" customHeight="1" x14ac:dyDescent="0.25">
      <c r="A68" s="36"/>
      <c r="B68" s="24"/>
      <c r="C68" s="24"/>
      <c r="D68" s="24"/>
      <c r="E68" s="24"/>
      <c r="F68" s="24"/>
      <c r="G68" s="24"/>
      <c r="H68" s="24"/>
      <c r="I68" s="24"/>
      <c r="J68" s="24"/>
      <c r="K68" s="24"/>
      <c r="L68" s="24"/>
      <c r="M68" s="24"/>
      <c r="N68" s="24"/>
      <c r="O68" s="24"/>
      <c r="P68" s="27"/>
    </row>
    <row r="69" spans="1:16" ht="21.75" customHeight="1" x14ac:dyDescent="0.25">
      <c r="A69" s="22"/>
      <c r="B69" s="23"/>
      <c r="C69" s="23"/>
      <c r="D69" s="23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6"/>
    </row>
    <row r="70" spans="1:16" ht="90" x14ac:dyDescent="0.25">
      <c r="A70" s="18" t="s">
        <v>3</v>
      </c>
      <c r="B70" s="12" t="s">
        <v>2</v>
      </c>
      <c r="C70" s="13" t="s">
        <v>1</v>
      </c>
      <c r="D70" s="13" t="s">
        <v>4</v>
      </c>
      <c r="E70" s="18" t="s">
        <v>15</v>
      </c>
      <c r="F70" s="13" t="s">
        <v>5</v>
      </c>
      <c r="G70" s="13" t="s">
        <v>23</v>
      </c>
      <c r="H70" s="13" t="s">
        <v>24</v>
      </c>
      <c r="I70" s="13" t="s">
        <v>25</v>
      </c>
      <c r="J70" s="18" t="s">
        <v>14</v>
      </c>
      <c r="K70" s="13" t="s">
        <v>13</v>
      </c>
      <c r="L70" s="18" t="s">
        <v>0</v>
      </c>
      <c r="M70" s="13" t="s">
        <v>17</v>
      </c>
      <c r="N70" s="13" t="s">
        <v>16</v>
      </c>
      <c r="O70" s="33" t="s">
        <v>28</v>
      </c>
      <c r="P70" s="32" t="s">
        <v>30</v>
      </c>
    </row>
    <row r="71" spans="1:16" x14ac:dyDescent="0.25">
      <c r="A71" s="4">
        <v>1000</v>
      </c>
      <c r="B71" s="25">
        <v>12</v>
      </c>
      <c r="C71" s="25">
        <v>18</v>
      </c>
      <c r="D71" s="25">
        <f>(A71*(B71/100))</f>
        <v>120</v>
      </c>
      <c r="E71" s="25"/>
      <c r="F71" s="25"/>
      <c r="G71" s="25"/>
      <c r="H71" s="25"/>
      <c r="I71" s="25"/>
      <c r="J71" s="25"/>
      <c r="K71" s="25"/>
      <c r="L71" s="25"/>
      <c r="M71" s="8"/>
      <c r="N71" s="25"/>
      <c r="O71" s="29"/>
      <c r="P71" s="31"/>
    </row>
    <row r="72" spans="1:16" x14ac:dyDescent="0.25">
      <c r="A72" s="10"/>
      <c r="B72" s="9"/>
      <c r="C72" s="9">
        <f>(1-((C71+E72)/100))</f>
        <v>0.81</v>
      </c>
      <c r="D72" s="9"/>
      <c r="E72" s="9">
        <v>1</v>
      </c>
      <c r="F72" s="9">
        <f>(A71/C72)</f>
        <v>1234.5679012345679</v>
      </c>
      <c r="G72" s="9">
        <v>20</v>
      </c>
      <c r="H72" s="9">
        <f>(F72*(G72/100))</f>
        <v>246.9135802469136</v>
      </c>
      <c r="I72" s="9">
        <f>F72-H72</f>
        <v>987.65432098765427</v>
      </c>
      <c r="J72" s="9">
        <f t="shared" ref="J72" si="0">(I72*(B71/100))</f>
        <v>118.5185185185185</v>
      </c>
      <c r="K72" s="9">
        <f>(I72*((C71+Tabela3671824112934[[#This Row],[% FECP
]])/100))</f>
        <v>187.6543209876543</v>
      </c>
      <c r="L72" s="9">
        <f>(K72-J72)</f>
        <v>69.135802469135797</v>
      </c>
      <c r="M72" s="11">
        <f>(I72*(E72/100))</f>
        <v>9.8765432098765427</v>
      </c>
      <c r="N72" s="9">
        <f>(L72-M72)</f>
        <v>59.259259259259252</v>
      </c>
      <c r="O72" s="28">
        <f t="shared" ref="O72" si="1">(N72*(60/100))</f>
        <v>35.55555555555555</v>
      </c>
      <c r="P72" s="9">
        <f>(N72*(40/100))</f>
        <v>23.703703703703702</v>
      </c>
    </row>
    <row r="73" spans="1:16" x14ac:dyDescent="0.25">
      <c r="A73" s="2"/>
      <c r="B73" s="16"/>
      <c r="C73" s="16"/>
      <c r="D73" s="16"/>
      <c r="E73" s="16"/>
      <c r="F73" s="16"/>
      <c r="G73" s="16"/>
      <c r="H73" s="16"/>
      <c r="I73" s="16"/>
      <c r="J73" s="16"/>
      <c r="K73" s="16"/>
      <c r="L73" s="16"/>
      <c r="M73" s="1"/>
      <c r="N73" s="16"/>
      <c r="O73" s="30"/>
      <c r="P73" s="31"/>
    </row>
  </sheetData>
  <pageMargins left="0.511811024" right="0.511811024" top="0.78740157499999996" bottom="0.78740157499999996" header="0.31496062000000002" footer="0.31496062000000002"/>
  <drawing r:id="rId1"/>
  <legacyDrawing r:id="rId2"/>
  <tableParts count="4">
    <tablePart r:id="rId3"/>
    <tablePart r:id="rId4"/>
    <tablePart r:id="rId5"/>
    <tablePart r:id="rId6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4"/>
  <sheetViews>
    <sheetView workbookViewId="0">
      <selection activeCell="F17" sqref="F17"/>
    </sheetView>
  </sheetViews>
  <sheetFormatPr defaultRowHeight="15" x14ac:dyDescent="0.25"/>
  <cols>
    <col min="1" max="1" width="14.85546875" customWidth="1"/>
    <col min="2" max="2" width="17" customWidth="1"/>
    <col min="3" max="3" width="18.140625" customWidth="1"/>
    <col min="4" max="4" width="16.5703125" customWidth="1"/>
    <col min="5" max="5" width="15.7109375" customWidth="1"/>
    <col min="6" max="6" width="17.7109375" customWidth="1"/>
    <col min="7" max="7" width="16.42578125" customWidth="1"/>
    <col min="8" max="8" width="22.7109375" customWidth="1"/>
    <col min="9" max="9" width="10.5703125" customWidth="1"/>
  </cols>
  <sheetData>
    <row r="1" spans="1:8" ht="15.75" thickBot="1" x14ac:dyDescent="0.3"/>
    <row r="2" spans="1:8" ht="15.75" thickBot="1" x14ac:dyDescent="0.3">
      <c r="A2" s="39"/>
      <c r="B2" s="40"/>
      <c r="C2" s="40"/>
      <c r="D2" s="40"/>
      <c r="E2" s="40"/>
      <c r="F2" s="40"/>
      <c r="G2" s="40"/>
      <c r="H2" s="40"/>
    </row>
    <row r="3" spans="1:8" x14ac:dyDescent="0.25">
      <c r="A3" s="39"/>
      <c r="B3" s="40"/>
      <c r="C3" s="40"/>
      <c r="D3" s="40"/>
      <c r="E3" s="40"/>
      <c r="F3" s="40"/>
      <c r="G3" s="40"/>
      <c r="H3" s="41"/>
    </row>
    <row r="4" spans="1:8" x14ac:dyDescent="0.25">
      <c r="A4" s="44"/>
      <c r="B4" s="3"/>
      <c r="C4" s="3"/>
      <c r="D4" s="3"/>
      <c r="E4" s="3"/>
      <c r="F4" s="3"/>
      <c r="G4" s="3"/>
      <c r="H4" s="45"/>
    </row>
    <row r="5" spans="1:8" x14ac:dyDescent="0.25">
      <c r="A5" s="42"/>
      <c r="B5" s="7"/>
      <c r="C5" s="7"/>
      <c r="D5" s="7"/>
      <c r="E5" s="7"/>
      <c r="F5" s="7"/>
      <c r="G5" s="7"/>
      <c r="H5" s="43"/>
    </row>
    <row r="6" spans="1:8" x14ac:dyDescent="0.25">
      <c r="A6" s="42"/>
      <c r="B6" s="7"/>
      <c r="C6" s="7"/>
      <c r="D6" s="7"/>
      <c r="E6" s="7"/>
      <c r="F6" s="7"/>
      <c r="G6" s="7"/>
      <c r="H6" s="43"/>
    </row>
    <row r="7" spans="1:8" x14ac:dyDescent="0.25">
      <c r="A7" s="42"/>
      <c r="B7" s="7"/>
      <c r="C7" s="7"/>
      <c r="D7" s="7"/>
      <c r="E7" s="7"/>
      <c r="F7" s="7"/>
      <c r="G7" s="7"/>
      <c r="H7" s="43"/>
    </row>
    <row r="8" spans="1:8" x14ac:dyDescent="0.25">
      <c r="A8" s="42"/>
      <c r="B8" s="7"/>
      <c r="C8" s="7"/>
      <c r="D8" s="7"/>
      <c r="E8" s="7"/>
      <c r="F8" s="7"/>
      <c r="G8" s="7"/>
      <c r="H8" s="43"/>
    </row>
    <row r="9" spans="1:8" x14ac:dyDescent="0.25">
      <c r="A9" s="42"/>
      <c r="B9" s="7"/>
      <c r="C9" s="7"/>
      <c r="D9" s="7"/>
      <c r="E9" s="7"/>
      <c r="F9" s="7"/>
      <c r="G9" s="7"/>
      <c r="H9" s="43"/>
    </row>
    <row r="10" spans="1:8" ht="23.25" customHeight="1" x14ac:dyDescent="0.25">
      <c r="A10" s="47"/>
      <c r="B10" s="23"/>
      <c r="C10" s="23"/>
      <c r="D10" s="23"/>
      <c r="E10" s="3"/>
      <c r="F10" s="23"/>
      <c r="G10" s="23"/>
      <c r="H10" s="48"/>
    </row>
    <row r="11" spans="1:8" ht="75" x14ac:dyDescent="0.25">
      <c r="A11" s="49" t="s">
        <v>26</v>
      </c>
      <c r="B11" s="12" t="s">
        <v>2</v>
      </c>
      <c r="C11" s="13" t="s">
        <v>1</v>
      </c>
      <c r="D11" s="13" t="s">
        <v>4</v>
      </c>
      <c r="E11" s="18" t="s">
        <v>27</v>
      </c>
      <c r="F11" s="13" t="s">
        <v>6</v>
      </c>
      <c r="G11" s="18" t="s">
        <v>7</v>
      </c>
      <c r="H11" s="89" t="s">
        <v>0</v>
      </c>
    </row>
    <row r="12" spans="1:8" x14ac:dyDescent="0.25">
      <c r="A12" s="51">
        <v>1000</v>
      </c>
      <c r="B12" s="9">
        <v>12</v>
      </c>
      <c r="C12" s="9">
        <v>18</v>
      </c>
      <c r="D12" s="9">
        <f>(A12*(B12/100))</f>
        <v>120</v>
      </c>
      <c r="E12" s="9"/>
      <c r="F12" s="9"/>
      <c r="G12" s="9"/>
      <c r="H12" s="52"/>
    </row>
    <row r="13" spans="1:8" x14ac:dyDescent="0.25">
      <c r="A13" s="51"/>
      <c r="B13" s="9"/>
      <c r="C13" s="9"/>
      <c r="D13" s="9"/>
      <c r="E13" s="9">
        <f>(A12)</f>
        <v>1000</v>
      </c>
      <c r="F13" s="9">
        <f>(E13*(B12/100))</f>
        <v>120</v>
      </c>
      <c r="G13" s="9">
        <f>(E13*(C12/100))</f>
        <v>180</v>
      </c>
      <c r="H13" s="52">
        <f>G13-F13</f>
        <v>60</v>
      </c>
    </row>
    <row r="14" spans="1:8" ht="15.75" thickBot="1" x14ac:dyDescent="0.3">
      <c r="A14" s="53"/>
      <c r="B14" s="54"/>
      <c r="C14" s="54"/>
      <c r="D14" s="54"/>
      <c r="E14" s="54"/>
      <c r="F14" s="54"/>
      <c r="G14" s="54"/>
      <c r="H14" s="55"/>
    </row>
  </sheetData>
  <pageMargins left="0.511811024" right="0.511811024" top="0.78740157499999996" bottom="0.78740157499999996" header="0.31496062000000002" footer="0.31496062000000002"/>
  <drawing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DIFAL SEM ICMS </vt:lpstr>
      <vt:lpstr>DIFAL SEM ICMS_COM FECP</vt:lpstr>
      <vt:lpstr>DIFAL SEM ICMS - BC REDUZIDA</vt:lpstr>
      <vt:lpstr>DIFAL COM ICMS</vt:lpstr>
      <vt:lpstr>Não SE Aplica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</dc:creator>
  <cp:lastModifiedBy>Sheila Lindsay Silva Gastaldi</cp:lastModifiedBy>
  <dcterms:created xsi:type="dcterms:W3CDTF">2017-11-14T21:52:05Z</dcterms:created>
  <dcterms:modified xsi:type="dcterms:W3CDTF">2017-12-18T20:40:48Z</dcterms:modified>
</cp:coreProperties>
</file>