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omments1.xml" ContentType="application/vnd.openxmlformats-officedocument.spreadsheetml.comments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heila\PROGRAMAS FISCAIS\ESCRITURAÇÃO\REVISÃO_do_DIFAL\"/>
    </mc:Choice>
  </mc:AlternateContent>
  <bookViews>
    <workbookView xWindow="0" yWindow="0" windowWidth="19200" windowHeight="7755" activeTab="5"/>
  </bookViews>
  <sheets>
    <sheet name="Difal_SEM_Redução_de_Base" sheetId="25" r:id="rId1"/>
    <sheet name="Difal_COM_Redução_de_Base_FECP" sheetId="24" r:id="rId2"/>
    <sheet name="Difal_ICMS_Proprio_Desabilitado" sheetId="26" r:id="rId3"/>
    <sheet name="Difal_SEM_ICMS_Por_Dentro_%FECP" sheetId="27" r:id="rId4"/>
    <sheet name="Não SE Aplica" sheetId="23" r:id="rId5"/>
    <sheet name="NÃO_Se_Aplica" sheetId="28" r:id="rId6"/>
  </sheets>
  <definedNames>
    <definedName name="_xlnm.Print_Area" localSheetId="1">Difal_COM_Redução_de_Base_FECP!$A$1:$Q$57</definedName>
    <definedName name="_xlnm.Print_Area" localSheetId="2">Difal_ICMS_Proprio_Desabilitado!$A$1:$P$57</definedName>
    <definedName name="_xlnm.Print_Area" localSheetId="3">'Difal_SEM_ICMS_Por_Dentro_%FECP'!$A$1:$N$57</definedName>
    <definedName name="_xlnm.Print_Area" localSheetId="0">Difal_SEM_Redução_de_Base!$A$1:$K$56</definedName>
    <definedName name="_xlnm.Print_Area" localSheetId="5">NÃO_Se_Aplica!$A$1:$H$10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28" l="1"/>
  <c r="F10" i="28"/>
  <c r="E10" i="28"/>
  <c r="D10" i="28"/>
  <c r="H47" i="27"/>
  <c r="C48" i="27"/>
  <c r="H35" i="27"/>
  <c r="C36" i="27"/>
  <c r="G35" i="27"/>
  <c r="K35" i="27" s="1"/>
  <c r="E35" i="27"/>
  <c r="C24" i="27"/>
  <c r="C12" i="27"/>
  <c r="D47" i="27"/>
  <c r="E47" i="27" s="1"/>
  <c r="G47" i="27" s="1"/>
  <c r="D35" i="27"/>
  <c r="D23" i="27"/>
  <c r="E23" i="27" s="1"/>
  <c r="G23" i="27" s="1"/>
  <c r="D11" i="27"/>
  <c r="E11" i="27" s="1"/>
  <c r="G11" i="27" s="1"/>
  <c r="C48" i="26"/>
  <c r="F47" i="26" s="1"/>
  <c r="C36" i="26"/>
  <c r="F35" i="26"/>
  <c r="G35" i="26" s="1"/>
  <c r="D35" i="26"/>
  <c r="C24" i="26"/>
  <c r="E23" i="26" s="1"/>
  <c r="D23" i="26"/>
  <c r="C12" i="26"/>
  <c r="E11" i="26" s="1"/>
  <c r="F11" i="26" s="1"/>
  <c r="D47" i="26"/>
  <c r="D11" i="26"/>
  <c r="H10" i="28" l="1"/>
  <c r="K47" i="27"/>
  <c r="I47" i="27"/>
  <c r="J47" i="27" s="1"/>
  <c r="K23" i="27"/>
  <c r="H23" i="27"/>
  <c r="I35" i="27"/>
  <c r="J35" i="27" s="1"/>
  <c r="L35" i="27" s="1"/>
  <c r="N35" i="27" s="1"/>
  <c r="I23" i="27"/>
  <c r="J23" i="27" s="1"/>
  <c r="L23" i="27" s="1"/>
  <c r="M23" i="27" s="1"/>
  <c r="H47" i="26"/>
  <c r="I47" i="26" s="1"/>
  <c r="J35" i="26"/>
  <c r="H35" i="26"/>
  <c r="I35" i="26" s="1"/>
  <c r="G23" i="26"/>
  <c r="H23" i="26" s="1"/>
  <c r="G11" i="26"/>
  <c r="H11" i="26" s="1"/>
  <c r="L47" i="27" l="1"/>
  <c r="M47" i="27" s="1"/>
  <c r="M35" i="27"/>
  <c r="M47" i="26"/>
  <c r="K47" i="26"/>
  <c r="J47" i="26"/>
  <c r="K35" i="26"/>
  <c r="L35" i="26" s="1"/>
  <c r="J23" i="26"/>
  <c r="I23" i="26"/>
  <c r="I11" i="26"/>
  <c r="J11" i="26"/>
  <c r="L47" i="26" l="1"/>
  <c r="N47" i="26" s="1"/>
  <c r="P47" i="26" s="1"/>
  <c r="M35" i="26"/>
  <c r="K23" i="26"/>
  <c r="O47" i="26" l="1"/>
  <c r="L23" i="26"/>
  <c r="M23" i="26"/>
  <c r="G47" i="25" l="1"/>
  <c r="C48" i="25"/>
  <c r="D47" i="25"/>
  <c r="E47" i="25" s="1"/>
  <c r="F47" i="25" s="1"/>
  <c r="G35" i="25"/>
  <c r="C36" i="25"/>
  <c r="D35" i="25"/>
  <c r="E35" i="25" s="1"/>
  <c r="C24" i="25"/>
  <c r="D23" i="25"/>
  <c r="E23" i="25" s="1"/>
  <c r="C12" i="25"/>
  <c r="D11" i="25"/>
  <c r="E11" i="25" s="1"/>
  <c r="C48" i="24"/>
  <c r="K47" i="24"/>
  <c r="D47" i="24"/>
  <c r="E47" i="24" s="1"/>
  <c r="K35" i="24"/>
  <c r="C36" i="24"/>
  <c r="D35" i="24"/>
  <c r="E35" i="24" s="1"/>
  <c r="G35" i="24" s="1"/>
  <c r="F11" i="25" l="1"/>
  <c r="H11" i="25" s="1"/>
  <c r="F35" i="25"/>
  <c r="H35" i="25" s="1"/>
  <c r="I35" i="25" s="1"/>
  <c r="J35" i="25" s="1"/>
  <c r="H47" i="25"/>
  <c r="I47" i="25" s="1"/>
  <c r="K47" i="25" s="1"/>
  <c r="F23" i="25"/>
  <c r="H23" i="25" s="1"/>
  <c r="G11" i="25"/>
  <c r="G47" i="24"/>
  <c r="C24" i="24"/>
  <c r="D23" i="24"/>
  <c r="E23" i="24" s="1"/>
  <c r="C12" i="24"/>
  <c r="D11" i="24"/>
  <c r="E11" i="24" s="1"/>
  <c r="J47" i="25" l="1"/>
  <c r="K35" i="25"/>
  <c r="G23" i="25"/>
  <c r="I23" i="25" s="1"/>
  <c r="J23" i="25" s="1"/>
  <c r="I11" i="25"/>
  <c r="J11" i="25" s="1"/>
  <c r="I47" i="24"/>
  <c r="J47" i="24" s="1"/>
  <c r="G23" i="24"/>
  <c r="I23" i="24" s="1"/>
  <c r="J23" i="24" s="1"/>
  <c r="K23" i="24" s="1"/>
  <c r="I35" i="24"/>
  <c r="J35" i="24" s="1"/>
  <c r="G11" i="24"/>
  <c r="I11" i="24" s="1"/>
  <c r="J11" i="24" s="1"/>
  <c r="K11" i="25" l="1"/>
  <c r="L47" i="24"/>
  <c r="M47" i="24" s="1"/>
  <c r="N47" i="24"/>
  <c r="L35" i="24"/>
  <c r="N35" i="24"/>
  <c r="L23" i="24"/>
  <c r="N23" i="24"/>
  <c r="L11" i="24"/>
  <c r="M11" i="24" s="1"/>
  <c r="N11" i="24"/>
  <c r="K11" i="24"/>
  <c r="O47" i="24" l="1"/>
  <c r="O11" i="24"/>
  <c r="Q11" i="24" s="1"/>
  <c r="M35" i="24"/>
  <c r="O35" i="24" s="1"/>
  <c r="M23" i="24"/>
  <c r="O23" i="24" s="1"/>
  <c r="Q47" i="24" l="1"/>
  <c r="P47" i="24"/>
  <c r="P11" i="24"/>
  <c r="Q35" i="24"/>
  <c r="P35" i="24"/>
  <c r="P23" i="24"/>
  <c r="Q23" i="24"/>
  <c r="E13" i="23" l="1"/>
  <c r="D12" i="23"/>
  <c r="G13" i="23" l="1"/>
  <c r="F13" i="23"/>
  <c r="H13" i="23" l="1"/>
  <c r="K11" i="27" l="1"/>
  <c r="I11" i="27"/>
  <c r="H11" i="27"/>
  <c r="J11" i="27" l="1"/>
  <c r="L11" i="27" s="1"/>
  <c r="N11" i="27" s="1"/>
  <c r="M11" i="27" l="1"/>
</calcChain>
</file>

<file path=xl/comments1.xml><?xml version="1.0" encoding="utf-8"?>
<comments xmlns="http://schemas.openxmlformats.org/spreadsheetml/2006/main">
  <authors>
    <author>Denise</author>
    <author>Wesley Matos Cadete</author>
  </authors>
  <commentList>
    <comment ref="I22" authorId="0" shapeId="0">
      <text>
        <r>
          <rPr>
            <b/>
            <sz val="9"/>
            <color indexed="81"/>
            <rFont val="Segoe UI"/>
            <family val="2"/>
          </rPr>
          <t>Nesta situação o valor
calculo sobre a base de calculo do difal reduzida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35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J46" authorId="0" shapeId="0">
      <text>
        <r>
          <rPr>
            <b/>
            <sz val="9"/>
            <color indexed="81"/>
            <rFont val="Segoe UI"/>
            <family val="2"/>
          </rPr>
          <t>Este campo é calculado antes de aplicar a Redução da Base de Calculo do Difal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47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
</t>
        </r>
      </text>
    </comment>
  </commentList>
</comments>
</file>

<file path=xl/comments2.xml><?xml version="1.0" encoding="utf-8"?>
<comments xmlns="http://schemas.openxmlformats.org/spreadsheetml/2006/main">
  <authors>
    <author>Denise</author>
    <author>Wesley Matos Cadete</author>
  </authors>
  <commentList>
    <comment ref="E10" authorId="0" shapeId="0">
      <text>
        <r>
          <rPr>
            <b/>
            <sz val="9"/>
            <color indexed="81"/>
            <rFont val="Segoe UI"/>
            <family val="2"/>
          </rPr>
          <t>Excluido o Valor do ICMS destado na NFe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10" authorId="0" shapeId="0">
      <text>
        <r>
          <rPr>
            <b/>
            <sz val="9"/>
            <color indexed="81"/>
            <rFont val="Segoe UI"/>
            <family val="2"/>
          </rPr>
          <t>Calculado sobre o valor da bc do difal com ICMS por Dentro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11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D22" authorId="0" shapeId="0">
      <text>
        <r>
          <rPr>
            <sz val="9"/>
            <color indexed="81"/>
            <rFont val="Segoe UI"/>
            <family val="2"/>
          </rPr>
          <t xml:space="preserve">Como é operação Isenta na Saída, não tem destaque do Imposto
</t>
        </r>
      </text>
    </comment>
    <comment ref="E22" authorId="0" shapeId="0">
      <text>
        <r>
          <rPr>
            <sz val="9"/>
            <color indexed="81"/>
            <rFont val="Segoe UI"/>
            <family val="2"/>
          </rPr>
          <t xml:space="preserve">Excluido o Valor do ICMS destado na NFe
</t>
        </r>
      </text>
    </comment>
    <comment ref="H22" authorId="0" shapeId="0">
      <text>
        <r>
          <rPr>
            <b/>
            <sz val="9"/>
            <color indexed="81"/>
            <rFont val="Segoe UI"/>
            <family val="2"/>
          </rPr>
          <t>Calculado sobre o valor da Base de Calculo do Difal</t>
        </r>
      </text>
    </comment>
    <comment ref="I23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I35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</commentList>
</comments>
</file>

<file path=xl/sharedStrings.xml><?xml version="1.0" encoding="utf-8"?>
<sst xmlns="http://schemas.openxmlformats.org/spreadsheetml/2006/main" count="353" uniqueCount="104">
  <si>
    <t>Valor Difal</t>
  </si>
  <si>
    <t>Aliq. Interna
(ALQ intra ou DIFAL Interna/ST)</t>
  </si>
  <si>
    <t>Aliq. Interestadual
(Aliq.ICMS)</t>
  </si>
  <si>
    <t>Valor da Mercadoria
(Base ICMS Tributada)</t>
  </si>
  <si>
    <t>Vlr do ICMS Proprio
(Destado na Nfe)</t>
  </si>
  <si>
    <t>B.de Calculo DIFAL
(Calculo ICMS por Dentro)</t>
  </si>
  <si>
    <t>Vlr ICMS 
Interestadual</t>
  </si>
  <si>
    <t xml:space="preserve">Vlr ICMS 
Interno
</t>
  </si>
  <si>
    <t>Valor ICMS 
Origem 60%</t>
  </si>
  <si>
    <t>Vlr para Cálculo da Base do 
Diferencial</t>
  </si>
  <si>
    <t>Valor ICMS 
Destino 40%2</t>
  </si>
  <si>
    <t>Valor Difal2</t>
  </si>
  <si>
    <t>Vlr ICMS 
Interno</t>
  </si>
  <si>
    <t xml:space="preserve">Vlr ICMS 
Interestadual
</t>
  </si>
  <si>
    <t xml:space="preserve">% FECP
</t>
  </si>
  <si>
    <t>Vlr DIFAL
S\FECP</t>
  </si>
  <si>
    <t>Valor FECP
Recolhido
Separado</t>
  </si>
  <si>
    <t>% Redução</t>
  </si>
  <si>
    <t>Valor da Redução</t>
  </si>
  <si>
    <t>BC do Difal
Após a Redução</t>
  </si>
  <si>
    <t>Valor da Mercadoria
(Base de Calculo Tributada)</t>
  </si>
  <si>
    <t xml:space="preserve">B.de Calculo DIFAL
</t>
  </si>
  <si>
    <t>Valor ICMS 
Destino 60%</t>
  </si>
  <si>
    <t>Valor ICMS 
Origem 40%</t>
  </si>
  <si>
    <t>Parametrização</t>
  </si>
  <si>
    <t>Vlr. Merc. (BC. ICMS Tributado)</t>
  </si>
  <si>
    <t>Aliq. Inter. ICMS</t>
  </si>
  <si>
    <t>Aliq. Interna
(ALQ intra ou DIFAL Interna/S.T.)</t>
  </si>
  <si>
    <t>Vlr. do ICMS Proprio
(Destado na NF-e)</t>
  </si>
  <si>
    <t>Vlr. p/ Calc. da BC. do 
Difal</t>
  </si>
  <si>
    <t>BC. de Calc. Difal
(Calc. ICMS por Dentro)</t>
  </si>
  <si>
    <t>% Red.</t>
  </si>
  <si>
    <t>Vlr. da Red.</t>
  </si>
  <si>
    <t>BC. do Difal
Após a Red.</t>
  </si>
  <si>
    <t>Vlr. ICMS 
Inter.</t>
  </si>
  <si>
    <t>Vlr. ICMS 
Interno</t>
  </si>
  <si>
    <t>Vlr. Difal</t>
  </si>
  <si>
    <t>Abreviação</t>
  </si>
  <si>
    <t>Descrição</t>
  </si>
  <si>
    <t xml:space="preserve">Aliq. </t>
  </si>
  <si>
    <t>Alíquota</t>
  </si>
  <si>
    <t>BC</t>
  </si>
  <si>
    <t>Base de Cálculo do ICMS</t>
  </si>
  <si>
    <t>Calc.</t>
  </si>
  <si>
    <t>Cálculo</t>
  </si>
  <si>
    <t>Difal</t>
  </si>
  <si>
    <t>Diferencial de Alíquota</t>
  </si>
  <si>
    <t>Inter.</t>
  </si>
  <si>
    <t>Interestadual</t>
  </si>
  <si>
    <t>Red.</t>
  </si>
  <si>
    <t>Redução</t>
  </si>
  <si>
    <t>Vlr.</t>
  </si>
  <si>
    <t>Valor da Mercadoria</t>
  </si>
  <si>
    <t xml:space="preserve">
Indicado à Consumidor Final e Contribuinte do ICMS - Operação de Saída
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</si>
  <si>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
</t>
    </r>
    <r>
      <rPr>
        <b/>
        <sz val="9"/>
        <color theme="1"/>
        <rFont val="Calibri"/>
        <family val="2"/>
        <scheme val="minor"/>
      </rPr>
      <t xml:space="preserve">% FECP </t>
    </r>
    <r>
      <rPr>
        <sz val="9"/>
        <color theme="1"/>
        <rFont val="Calibri"/>
        <family val="2"/>
        <scheme val="minor"/>
      </rPr>
      <t xml:space="preserve">informado no Cadastro do Produto
</t>
    </r>
    <r>
      <rPr>
        <b/>
        <sz val="9"/>
        <color theme="1"/>
        <rFont val="Calibri"/>
        <family val="2"/>
        <scheme val="minor"/>
      </rPr>
      <t>% De Redução da Base do Difal</t>
    </r>
    <r>
      <rPr>
        <sz val="9"/>
        <color theme="1"/>
        <rFont val="Calibri"/>
        <family val="2"/>
        <scheme val="minor"/>
      </rPr>
      <t xml:space="preserve"> (% Informado na Sub Pasta do ICMS ST)</t>
    </r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</si>
  <si>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b/>
        <sz val="9"/>
        <rFont val="Calibri"/>
        <family val="2"/>
        <scheme val="minor"/>
      </rPr>
      <t>% FECP</t>
    </r>
    <r>
      <rPr>
        <sz val="9"/>
        <rFont val="Calibri"/>
        <family val="2"/>
        <scheme val="minor"/>
      </rPr>
      <t xml:space="preserve"> informado no Cadastro do Produto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</si>
  <si>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>% FECP</t>
  </si>
  <si>
    <t>Vlr. DIFAL
S\FECP</t>
  </si>
  <si>
    <t>Aliq. Inter.
(Aliq. intra ou DIFAL Interna/S.T.)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</si>
  <si>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Tributaria:</t>
    </r>
    <r>
      <rPr>
        <sz val="9"/>
        <rFont val="Calibri"/>
        <family val="2"/>
        <scheme val="minor"/>
      </rPr>
      <t xml:space="preserve">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sz val="9"/>
        <rFont val="Calibri"/>
        <family val="2"/>
        <scheme val="minor"/>
      </rPr>
      <t xml:space="preserve">% FECP </t>
    </r>
    <r>
      <rPr>
        <sz val="9"/>
        <rFont val="Calibri"/>
        <family val="2"/>
        <scheme val="minor"/>
      </rPr>
      <t xml:space="preserve">informado no Cadastro do Produto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</si>
  <si>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>ICMS Isento + %FECP + Base Diferencial de Alíquota Reduzida + Considera ICMS Próprio "Habilitado"</t>
  </si>
  <si>
    <t>ICMS Tributado + %FECP + Base Diferencial de Alíquota Reduzida + Considera ICMS Próprio "Habilitado"</t>
  </si>
  <si>
    <t>Base Diferencial de Alíquota Reduzida + Considera ICMS Próprio "Desabilitado"</t>
  </si>
  <si>
    <t xml:space="preserve">ICMS Tributado + %FECP + Considera ICMS Próprio "Desabilitado"                                                                                                                                 
</t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</si>
  <si>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 =</t>
    </r>
    <r>
      <rPr>
        <sz val="9"/>
        <rFont val="Calibri"/>
        <family val="2"/>
        <scheme val="minor"/>
      </rPr>
      <t xml:space="preserve">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sz val="9"/>
        <rFont val="Calibri"/>
        <family val="2"/>
        <scheme val="minor"/>
      </rPr>
      <t xml:space="preserve">% FECP </t>
    </r>
    <r>
      <rPr>
        <sz val="9"/>
        <rFont val="Calibri"/>
        <family val="2"/>
        <scheme val="minor"/>
      </rPr>
      <t xml:space="preserve">informado no Cadastro do Produto
</t>
    </r>
    <r>
      <rPr>
        <b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</si>
  <si>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 xml:space="preserve">ICMS Tributado + Considera ICMS Próprio "Desabilitado"                                                                                                                   
</t>
  </si>
  <si>
    <t>ICMS Isento + Considera ICMS Próprio "Desabilitado"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</si>
  <si>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 =</t>
    </r>
    <r>
      <rPr>
        <sz val="9"/>
        <color theme="1"/>
        <rFont val="Calibri"/>
        <family val="2"/>
        <scheme val="minor"/>
      </rPr>
      <t xml:space="preserve">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</t>
    </r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</si>
  <si>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** </t>
    </r>
    <r>
      <rPr>
        <i/>
        <sz val="9"/>
        <rFont val="Calibri"/>
        <family val="2"/>
        <scheme val="minor"/>
      </rPr>
      <t>Na situação da Entrada, não aproveito o Credito do Imposto, mas o mesmo consta na NFe.</t>
    </r>
    <r>
      <rPr>
        <sz val="9"/>
        <rFont val="Calibri"/>
        <family val="2"/>
        <scheme val="minor"/>
      </rPr>
      <t xml:space="preserve"> </t>
    </r>
  </si>
  <si>
    <t>ICMS Tributado + Considera ICMS Próprio "Habilitado"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</si>
  <si>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igual a  Base de Cálculo Sem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</t>
    </r>
  </si>
  <si>
    <t>ICMS Isento + Considera ICMS Próprio "Habilitado"</t>
  </si>
  <si>
    <r>
      <rPr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 xml:space="preserve">Habilitado
</t>
    </r>
    <r>
      <rPr>
        <i/>
        <sz val="9"/>
        <rFont val="Calibri"/>
        <family val="2"/>
        <scheme val="minor"/>
      </rPr>
      <t>** Na situação da Entrada, não aproveito o Credito do Imposto, mas o mesmo consta na NFe.</t>
    </r>
  </si>
  <si>
    <t xml:space="preserve">
Indicado à Consumidor Final e Não Contribuinte do ICMS - Operação de Saída
</t>
  </si>
  <si>
    <t xml:space="preserve">ICMS Tributado                                                                                                                      
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</si>
  <si>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Com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</t>
    </r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</si>
  <si>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 =</t>
    </r>
    <r>
      <rPr>
        <sz val="9"/>
        <rFont val="Calibri"/>
        <family val="2"/>
        <scheme val="minor"/>
      </rPr>
      <t xml:space="preserve"> igual a  Base de Cálculo Com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b/>
        <sz val="9"/>
        <rFont val="Calibri"/>
        <family val="2"/>
        <scheme val="minor"/>
      </rPr>
      <t xml:space="preserve">% De Redução da Base do Difal </t>
    </r>
    <r>
      <rPr>
        <sz val="9"/>
        <rFont val="Calibri"/>
        <family val="2"/>
        <scheme val="minor"/>
      </rPr>
      <t>(% Informado na Sub Pasta do ICMS ST)</t>
    </r>
  </si>
  <si>
    <t>ICMS Tributado + Base Diferencial de Alíquota Reduzida</t>
  </si>
  <si>
    <t>ICMS Tributado + %FECP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</si>
  <si>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igual a  Base de Cálculo Com ICMS
</t>
    </r>
    <r>
      <rPr>
        <b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b/>
        <sz val="9"/>
        <rFont val="Calibri"/>
        <family val="2"/>
        <scheme val="minor"/>
      </rPr>
      <t>% FECP</t>
    </r>
    <r>
      <rPr>
        <sz val="9"/>
        <rFont val="Calibri"/>
        <family val="2"/>
        <scheme val="minor"/>
      </rPr>
      <t xml:space="preserve"> informao no Cadastro do Produto</t>
    </r>
  </si>
  <si>
    <t>ICMS Tributado + %FECP + Base Diferencial de Alíquota Reduzida no Destino</t>
  </si>
  <si>
    <r>
      <rPr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 =</t>
    </r>
    <r>
      <rPr>
        <sz val="9"/>
        <color theme="1"/>
        <rFont val="Calibri"/>
        <family val="2"/>
        <scheme val="minor"/>
      </rPr>
      <t xml:space="preserve"> igual a  Base de Cálculo Sem ICMS
</t>
    </r>
    <r>
      <rPr>
        <b/>
        <sz val="9"/>
        <color theme="1"/>
        <rFont val="Calibri"/>
        <family val="2"/>
        <scheme val="minor"/>
      </rPr>
      <t xml:space="preserve">Considerar "ICMS Proprio" </t>
    </r>
    <r>
      <rPr>
        <sz val="9"/>
        <color theme="1"/>
        <rFont val="Calibri"/>
        <family val="2"/>
        <scheme val="minor"/>
      </rPr>
      <t xml:space="preserve">Desabilitado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informado no Cadastro do Produto
</t>
    </r>
    <r>
      <rPr>
        <b/>
        <sz val="9"/>
        <color theme="1"/>
        <rFont val="Calibri"/>
        <family val="2"/>
        <scheme val="minor"/>
      </rPr>
      <t>% De Redução da Base do Difal</t>
    </r>
    <r>
      <rPr>
        <sz val="9"/>
        <color theme="1"/>
        <rFont val="Calibri"/>
        <family val="2"/>
        <scheme val="minor"/>
      </rPr>
      <t xml:space="preserve"> (% Informado na Sub Pasta do ICMS ST)</t>
    </r>
  </si>
  <si>
    <t>Vlr. Difal2</t>
  </si>
  <si>
    <t>Vlr. FECP
Recolhido
Separado</t>
  </si>
  <si>
    <t xml:space="preserve">ICMS Tributado + %FECP                                                                                                             
</t>
  </si>
  <si>
    <r>
      <t xml:space="preserve">Tipo de Tributação: Tributado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informao no Cadastro do Produto</t>
    </r>
  </si>
  <si>
    <t>ICMS Isento + %FECP</t>
  </si>
  <si>
    <r>
      <t xml:space="preserve">Tipo de Tributação: Isento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informado no Cadastro do Produto</t>
    </r>
  </si>
  <si>
    <t xml:space="preserve">Vlr. ICMS 
Interestadual
</t>
  </si>
  <si>
    <t>Vlr. ICMS 
Destino 60%</t>
  </si>
  <si>
    <t>Vlr. ICMS 
Origem 0%</t>
  </si>
  <si>
    <t>Vlr. ICMS 
Origem 60%</t>
  </si>
  <si>
    <t>Vlr. ICMS 
Destino 40%2</t>
  </si>
  <si>
    <t>Vlr. do ICMS Proprio
(Destado na Nfe)</t>
  </si>
  <si>
    <t>Vlr. para Cálculo da Base do 
Diferencial</t>
  </si>
  <si>
    <t>Vlr. da Mercadoria
(Base ICMS Tributada)</t>
  </si>
  <si>
    <t>Vlr. da Mercadoria
(Valor de Isento)</t>
  </si>
  <si>
    <t>ICMS Tributado + Considera ICMS PROPRIO "Habilitado"</t>
  </si>
  <si>
    <r>
      <rPr>
        <sz val="9"/>
        <color rgb="FFFF0000"/>
        <rFont val="Calibri"/>
        <family val="2"/>
        <scheme val="minor"/>
      </rPr>
      <t xml:space="preserve">Tipo de Tributação: Tributado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Habilitado
</t>
    </r>
    <r>
      <rPr>
        <b/>
        <sz val="9"/>
        <color theme="1"/>
        <rFont val="Calibri"/>
        <family val="2"/>
        <scheme val="minor"/>
      </rPr>
      <t xml:space="preserve">% FECP </t>
    </r>
    <r>
      <rPr>
        <sz val="9"/>
        <color theme="1"/>
        <rFont val="Calibri"/>
        <family val="2"/>
        <scheme val="minor"/>
      </rPr>
      <t>informado no Cadastro do Produto</t>
    </r>
  </si>
  <si>
    <t>ICMS Isento + Considera ICMS PROPRIO "Habilitado"</t>
  </si>
  <si>
    <r>
      <rPr>
        <sz val="9"/>
        <color rgb="FFFF0000"/>
        <rFont val="Calibri"/>
        <family val="2"/>
        <scheme val="minor"/>
      </rPr>
      <t xml:space="preserve">Tipo de Tributação: Isento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 =</t>
    </r>
    <r>
      <rPr>
        <sz val="9"/>
        <color theme="1"/>
        <rFont val="Calibri"/>
        <family val="2"/>
        <scheme val="minor"/>
      </rPr>
      <t xml:space="preserve"> Base de Cálculo Sem ICMS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Habilitado
</t>
    </r>
    <r>
      <rPr>
        <b/>
        <sz val="9"/>
        <color theme="1"/>
        <rFont val="Calibri"/>
        <family val="2"/>
        <scheme val="minor"/>
      </rPr>
      <t>% FECP</t>
    </r>
    <r>
      <rPr>
        <sz val="9"/>
        <color theme="1"/>
        <rFont val="Calibri"/>
        <family val="2"/>
        <scheme val="minor"/>
      </rPr>
      <t xml:space="preserve"> informado no Cadastro do Produto</t>
    </r>
  </si>
  <si>
    <t>Vlr. da Mercadoria
(Base de Calculo Tributada)</t>
  </si>
  <si>
    <t>Base de Calc. DIFAL</t>
  </si>
  <si>
    <r>
      <t xml:space="preserve">Tipo de Tributação: Tributado
</t>
    </r>
    <r>
      <rPr>
        <b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Não Utiliza
</t>
    </r>
    <r>
      <rPr>
        <b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Desabilitado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</si>
</sst>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dotted">
        <color theme="2" tint="-0.24994659260841701"/>
      </bottom>
      <diagonal/>
    </border>
    <border>
      <left/>
      <right/>
      <top/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78">
    <xf numFmtId="0" fontId="0" fillId="0" borderId="0" xfId="0"/>
    <xf numFmtId="0" fontId="0" fillId="0" borderId="2" xfId="0" applyBorder="1"/>
    <xf numFmtId="0" fontId="0" fillId="0" borderId="0" xfId="0" applyBorder="1"/>
    <xf numFmtId="0" fontId="0" fillId="0" borderId="1" xfId="0" applyBorder="1"/>
    <xf numFmtId="0" fontId="0" fillId="0" borderId="3" xfId="0" applyBorder="1" applyAlignment="1">
      <alignment wrapText="1"/>
    </xf>
    <xf numFmtId="0" fontId="0" fillId="0" borderId="3" xfId="0" applyFont="1" applyBorder="1" applyAlignment="1">
      <alignment wrapText="1"/>
    </xf>
    <xf numFmtId="0" fontId="0" fillId="2" borderId="3" xfId="0" applyFont="1" applyFill="1" applyBorder="1" applyAlignment="1">
      <alignment wrapText="1"/>
    </xf>
    <xf numFmtId="0" fontId="0" fillId="3" borderId="2" xfId="0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3" borderId="9" xfId="0" applyFill="1" applyBorder="1"/>
    <xf numFmtId="0" fontId="0" fillId="3" borderId="10" xfId="0" applyFill="1" applyBorder="1"/>
    <xf numFmtId="0" fontId="0" fillId="2" borderId="11" xfId="0" applyFont="1" applyFill="1" applyBorder="1" applyAlignment="1">
      <alignment wrapText="1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2" xfId="0" applyFont="1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  <xf numFmtId="0" fontId="8" fillId="0" borderId="0" xfId="0" applyFont="1" applyBorder="1"/>
    <xf numFmtId="0" fontId="1" fillId="5" borderId="21" xfId="0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center" vertical="center" wrapText="1"/>
    </xf>
    <xf numFmtId="0" fontId="8" fillId="0" borderId="23" xfId="0" applyFont="1" applyBorder="1"/>
    <xf numFmtId="0" fontId="9" fillId="6" borderId="24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8" fillId="0" borderId="25" xfId="0" applyFont="1" applyBorder="1"/>
    <xf numFmtId="0" fontId="8" fillId="0" borderId="26" xfId="0" applyFont="1" applyBorder="1"/>
    <xf numFmtId="0" fontId="8" fillId="0" borderId="24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24" xfId="0" applyFont="1" applyBorder="1"/>
    <xf numFmtId="0" fontId="8" fillId="0" borderId="27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 wrapText="1"/>
    </xf>
    <xf numFmtId="0" fontId="8" fillId="0" borderId="29" xfId="0" applyFont="1" applyBorder="1" applyAlignment="1">
      <alignment wrapText="1"/>
    </xf>
    <xf numFmtId="0" fontId="8" fillId="0" borderId="20" xfId="0" applyFont="1" applyBorder="1" applyAlignment="1">
      <alignment wrapText="1"/>
    </xf>
    <xf numFmtId="4" fontId="8" fillId="0" borderId="29" xfId="0" applyNumberFormat="1" applyFont="1" applyBorder="1"/>
    <xf numFmtId="0" fontId="8" fillId="0" borderId="29" xfId="1" applyNumberFormat="1" applyFont="1" applyBorder="1"/>
    <xf numFmtId="0" fontId="8" fillId="0" borderId="30" xfId="0" applyNumberFormat="1" applyFont="1" applyBorder="1"/>
    <xf numFmtId="2" fontId="8" fillId="0" borderId="26" xfId="0" applyNumberFormat="1" applyFont="1" applyBorder="1"/>
    <xf numFmtId="2" fontId="8" fillId="0" borderId="25" xfId="0" applyNumberFormat="1" applyFont="1" applyBorder="1"/>
    <xf numFmtId="2" fontId="8" fillId="0" borderId="20" xfId="0" applyNumberFormat="1" applyFont="1" applyBorder="1"/>
    <xf numFmtId="2" fontId="8" fillId="0" borderId="0" xfId="0" applyNumberFormat="1" applyFont="1" applyBorder="1"/>
    <xf numFmtId="2" fontId="8" fillId="0" borderId="23" xfId="0" applyNumberFormat="1" applyFont="1" applyBorder="1"/>
    <xf numFmtId="0" fontId="8" fillId="0" borderId="31" xfId="0" applyFont="1" applyBorder="1"/>
    <xf numFmtId="0" fontId="8" fillId="0" borderId="32" xfId="0" applyFont="1" applyBorder="1"/>
    <xf numFmtId="0" fontId="8" fillId="0" borderId="19" xfId="0" applyFont="1" applyBorder="1"/>
    <xf numFmtId="2" fontId="8" fillId="0" borderId="19" xfId="0" applyNumberFormat="1" applyFont="1" applyBorder="1"/>
    <xf numFmtId="0" fontId="8" fillId="0" borderId="19" xfId="0" applyFont="1" applyBorder="1" applyProtection="1">
      <protection locked="0"/>
    </xf>
    <xf numFmtId="0" fontId="8" fillId="0" borderId="23" xfId="0" applyFont="1" applyBorder="1" applyAlignment="1">
      <alignment horizontal="left" vertical="center" wrapText="1"/>
    </xf>
    <xf numFmtId="0" fontId="8" fillId="0" borderId="20" xfId="0" applyFont="1" applyBorder="1" applyProtection="1">
      <protection locked="0"/>
    </xf>
    <xf numFmtId="0" fontId="11" fillId="0" borderId="2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center" wrapText="1"/>
    </xf>
    <xf numFmtId="0" fontId="12" fillId="5" borderId="0" xfId="0" applyFont="1" applyFill="1" applyBorder="1"/>
    <xf numFmtId="0" fontId="12" fillId="5" borderId="0" xfId="0" applyFont="1" applyFill="1" applyBorder="1" applyAlignment="1">
      <alignment horizontal="left"/>
    </xf>
    <xf numFmtId="0" fontId="13" fillId="3" borderId="0" xfId="0" applyFont="1" applyFill="1" applyBorder="1"/>
    <xf numFmtId="0" fontId="13" fillId="3" borderId="0" xfId="0" applyFont="1" applyFill="1" applyBorder="1" applyAlignment="1">
      <alignment horizontal="left"/>
    </xf>
    <xf numFmtId="0" fontId="13" fillId="7" borderId="0" xfId="0" applyFont="1" applyFill="1" applyBorder="1"/>
    <xf numFmtId="0" fontId="13" fillId="7" borderId="0" xfId="0" applyFont="1" applyFill="1" applyBorder="1" applyAlignment="1">
      <alignment horizontal="left"/>
    </xf>
    <xf numFmtId="0" fontId="8" fillId="0" borderId="0" xfId="0" applyFont="1" applyBorder="1" applyProtection="1">
      <protection locked="0"/>
    </xf>
    <xf numFmtId="0" fontId="7" fillId="4" borderId="18" xfId="0" applyFont="1" applyFill="1" applyBorder="1" applyAlignment="1">
      <alignment horizontal="center" vertical="center" wrapText="1"/>
    </xf>
    <xf numFmtId="0" fontId="9" fillId="6" borderId="23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left" vertical="center" wrapText="1"/>
    </xf>
    <xf numFmtId="4" fontId="8" fillId="0" borderId="19" xfId="0" applyNumberFormat="1" applyFont="1" applyBorder="1"/>
    <xf numFmtId="0" fontId="14" fillId="0" borderId="0" xfId="0" applyFont="1" applyBorder="1" applyAlignment="1">
      <alignment horizontal="left" vertical="center" wrapText="1"/>
    </xf>
    <xf numFmtId="0" fontId="14" fillId="0" borderId="23" xfId="0" applyFont="1" applyBorder="1" applyAlignment="1">
      <alignment horizontal="left" vertical="center" wrapText="1"/>
    </xf>
    <xf numFmtId="0" fontId="8" fillId="3" borderId="20" xfId="0" applyFont="1" applyFill="1" applyBorder="1"/>
    <xf numFmtId="0" fontId="8" fillId="3" borderId="19" xfId="0" applyFont="1" applyFill="1" applyBorder="1"/>
    <xf numFmtId="0" fontId="8" fillId="3" borderId="20" xfId="0" applyFont="1" applyFill="1" applyBorder="1" applyProtection="1">
      <protection locked="0"/>
    </xf>
    <xf numFmtId="4" fontId="8" fillId="3" borderId="20" xfId="0" applyNumberFormat="1" applyFont="1" applyFill="1" applyBorder="1"/>
  </cellXfs>
  <cellStyles count="2">
    <cellStyle name="Normal" xfId="0" builtinId="0"/>
    <cellStyle name="Porcentagem" xfId="1" builtinId="5"/>
  </cellStyles>
  <dxfs count="316"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border outline="0"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border outline="0"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border outline="0"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border outline="0"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border outline="0"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border outline="0"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border outline="0"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numFmt numFmtId="0" formatCode="General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4</xdr:row>
      <xdr:rowOff>47625</xdr:rowOff>
    </xdr:from>
    <xdr:ext cx="9105900" cy="952500"/>
    <xdr:sp macro="" textlink="">
      <xdr:nvSpPr>
        <xdr:cNvPr id="2" name="CaixaDeTexto 1"/>
        <xdr:cNvSpPr txBox="1"/>
      </xdr:nvSpPr>
      <xdr:spPr>
        <a:xfrm>
          <a:off x="1" y="1581150"/>
          <a:ext cx="91059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2</xdr:colOff>
      <xdr:row>4</xdr:row>
      <xdr:rowOff>47624</xdr:rowOff>
    </xdr:from>
    <xdr:ext cx="6915148" cy="1133475"/>
    <xdr:sp macro="" textlink="">
      <xdr:nvSpPr>
        <xdr:cNvPr id="3" name="CaixaDeTexto 2"/>
        <xdr:cNvSpPr txBox="1"/>
      </xdr:nvSpPr>
      <xdr:spPr>
        <a:xfrm>
          <a:off x="2" y="819149"/>
          <a:ext cx="6915148" cy="11334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Não Utiliza</a:t>
          </a:r>
        </a:p>
        <a:p>
          <a:r>
            <a:rPr lang="pt-BR" sz="1100"/>
            <a:t>Considerar "ICMS Proprio" Desabilitado</a:t>
          </a: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1</xdr:row>
      <xdr:rowOff>19050</xdr:rowOff>
    </xdr:from>
    <xdr:ext cx="9267825" cy="552450"/>
    <xdr:sp macro="" textlink="">
      <xdr:nvSpPr>
        <xdr:cNvPr id="4" name="CaixaDeTexto 3"/>
        <xdr:cNvSpPr txBox="1"/>
      </xdr:nvSpPr>
      <xdr:spPr>
        <a:xfrm>
          <a:off x="28575" y="219075"/>
          <a:ext cx="9267825" cy="5524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Diferencial de Aliquota 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4</xdr:col>
      <xdr:colOff>190500</xdr:colOff>
      <xdr:row>4</xdr:row>
      <xdr:rowOff>66675</xdr:rowOff>
    </xdr:from>
    <xdr:ext cx="2133599" cy="1047751"/>
    <xdr:sp macro="" textlink="">
      <xdr:nvSpPr>
        <xdr:cNvPr id="5" name="CaixaDeTexto 4"/>
        <xdr:cNvSpPr txBox="1"/>
      </xdr:nvSpPr>
      <xdr:spPr>
        <a:xfrm>
          <a:off x="3619500" y="838200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6.101.17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000038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  <xdr:oneCellAnchor>
    <xdr:from>
      <xdr:col>6</xdr:col>
      <xdr:colOff>276225</xdr:colOff>
      <xdr:row>4</xdr:row>
      <xdr:rowOff>85725</xdr:rowOff>
    </xdr:from>
    <xdr:ext cx="2133599" cy="1047751"/>
    <xdr:sp macro="" textlink="">
      <xdr:nvSpPr>
        <xdr:cNvPr id="6" name="CaixaDeTexto 5"/>
        <xdr:cNvSpPr txBox="1"/>
      </xdr:nvSpPr>
      <xdr:spPr>
        <a:xfrm>
          <a:off x="6943725" y="866775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2.1.25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328070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030015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1.2.47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18" name="Tabela3671824419" displayName="Tabela3671824419" ref="A10:K12" totalsRowShown="0" headerRowDxfId="224" dataDxfId="223" headerRowBorderDxfId="221" tableBorderDxfId="222" totalsRowBorderDxfId="220">
  <tableColumns count="11">
    <tableColumn id="1" name="Vlr. Merc. (BC. ICMS Tributado)" dataDxfId="219"/>
    <tableColumn id="2" name="Aliq. Inter. ICMS" dataDxfId="218"/>
    <tableColumn id="3" name="Aliq. Interna_x000a_(ALQ intra ou DIFAL Interna/S.T.)" dataDxfId="217"/>
    <tableColumn id="4" name="Vlr. do ICMS Proprio_x000a_(Destado na NF-e)" dataDxfId="216"/>
    <tableColumn id="11" name="Vlr. p/ Calc. da BC. do _x000a_Difal" dataDxfId="215">
      <calculatedColumnFormula>Tabela3671824419[[#This Row],[Vlr. Merc. (BC. ICMS Tributado)]]-Tabela3671824419[[#This Row],[Vlr. do ICMS Proprio
(Destado na NF-e)]]</calculatedColumnFormula>
    </tableColumn>
    <tableColumn id="6" name="BC. de Calc. Difal_x000a_(Calc. ICMS por Dentro)" dataDxfId="186">
      <calculatedColumnFormula>Tabela3671824419[[#This Row],[Vlr. p/ Calc. da BC. do 
Difal]]/C12</calculatedColumnFormula>
    </tableColumn>
    <tableColumn id="7" name="Vlr. ICMS _x000a_Inter." dataDxfId="185">
      <calculatedColumnFormula>(F11*(B11/100))</calculatedColumnFormula>
    </tableColumn>
    <tableColumn id="8" name="Vlr. ICMS _x000a_Interno" dataDxfId="184">
      <calculatedColumnFormula>(F11*(C11/100))</calculatedColumnFormula>
    </tableColumn>
    <tableColumn id="13" name="Valor Difal" dataDxfId="187">
      <calculatedColumnFormula>H11-G11</calculatedColumnFormula>
    </tableColumn>
    <tableColumn id="10" name="Valor ICMS _x000a_Destino 60%" dataDxfId="183">
      <calculatedColumnFormula>I11*(40/100)</calculatedColumnFormula>
    </tableColumn>
    <tableColumn id="12" name="Valor ICMS _x000a_Origem 40%" dataDxfId="182">
      <calculatedColumnFormula>I11*(60/100)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25" name="Tabela3671824326" displayName="Tabela3671824326" ref="A22:M24" totalsRowShown="0" headerRowDxfId="153" dataDxfId="152" headerRowBorderDxfId="150" tableBorderDxfId="151" totalsRowBorderDxfId="149">
  <tableColumns count="13">
    <tableColumn id="1" name="Valor da Mercadoria_x000a_(Base ICMS Tributada)" dataDxfId="125"/>
    <tableColumn id="2" name="Aliq. Interestadual_x000a_(Aliq.ICMS)" dataDxfId="103" dataCellStyle="Porcentagem"/>
    <tableColumn id="3" name="Aliq. Interna_x000a_(ALQ intra ou DIFAL Interna/ST)" dataDxfId="102"/>
    <tableColumn id="4" name="Vlr do ICMS Proprio_x000a_(Destado na Nfe)" dataDxfId="124"/>
    <tableColumn id="11" name="B.de Calculo DIFAL_x000a_(Calculo ICMS por Dentro)" dataDxfId="123"/>
    <tableColumn id="6" name="% Redução" dataDxfId="122"/>
    <tableColumn id="17" name="Valor da Redução" dataDxfId="121"/>
    <tableColumn id="18" name="BC do Difal_x000a_Após a Redução" dataDxfId="120"/>
    <tableColumn id="16" name="Vlr ICMS _x000a_Interestadual_x000a_" dataDxfId="119"/>
    <tableColumn id="7" name="Vlr ICMS _x000a_Interno" dataDxfId="118"/>
    <tableColumn id="8" name="Valor Difal" dataDxfId="117"/>
    <tableColumn id="9" name="Valor ICMS _x000a_Destino 60%" dataDxfId="116"/>
    <tableColumn id="5" name="Valor ICMS _x000a_Origem 40%" dataDxfId="14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27" name="Tabela36718243428" displayName="Tabela36718243428" ref="A34:M37" totalsRowShown="0" headerRowDxfId="147" dataDxfId="146" headerRowBorderDxfId="144" tableBorderDxfId="145" totalsRowBorderDxfId="143">
  <tableColumns count="13">
    <tableColumn id="1" name="Valor da Mercadoria_x000a_(Base ICMS Tributada)" dataDxfId="115"/>
    <tableColumn id="2" name="Aliq. Interestadual_x000a_(Aliq.ICMS)" dataDxfId="114"/>
    <tableColumn id="3" name="Aliq. Interna_x000a_(ALQ intra ou DIFAL Interna/ST)" dataDxfId="113"/>
    <tableColumn id="4" name="Vlr do ICMS Proprio_x000a_(Destado na Nfe)" dataDxfId="112"/>
    <tableColumn id="11" name="% FECP_x000a_" dataDxfId="111"/>
    <tableColumn id="6" name="B.de Calculo DIFAL_x000a_(Calculo ICMS por Dentro)" dataDxfId="110"/>
    <tableColumn id="17" name="Vlr ICMS _x000a_Interestadual_x000a_" dataDxfId="109"/>
    <tableColumn id="18" name="Vlr. ICMS _x000a_Interno" dataDxfId="108"/>
    <tableColumn id="16" name="Vlr. Difal2" dataDxfId="107"/>
    <tableColumn id="7" name="Vlr. FECP_x000a_Recolhido_x000a_Separado" dataDxfId="106"/>
    <tableColumn id="8" name="Vlr. DIFAL_x000a_S\FECP" dataDxfId="105"/>
    <tableColumn id="9" name="Valor ICMS _x000a_Destino 60%" dataDxfId="104"/>
    <tableColumn id="5" name="Valor ICMS _x000a_Origem 40%" dataDxfId="142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28" name="Tabela3671824341829" displayName="Tabela3671824341829" ref="A46:P48" totalsRowShown="0" headerRowDxfId="100" dataDxfId="141" headerRowBorderDxfId="101" tableBorderDxfId="140" totalsRowBorderDxfId="139">
  <tableColumns count="16">
    <tableColumn id="1" name="Valor da Mercadoria_x000a_(Base ICMS Tributada)" dataDxfId="138"/>
    <tableColumn id="2" name="Aliq. Interestadual_x000a_(Aliq.ICMS)" dataDxfId="137"/>
    <tableColumn id="3" name="Aliq. Interna_x000a_(ALQ intra ou DIFAL Interna/ST)" dataDxfId="136"/>
    <tableColumn id="4" name="Vlr do ICMS Proprio_x000a_(Destado na Nfe)" dataDxfId="135">
      <calculatedColumnFormula>(A47*(B47/100))</calculatedColumnFormula>
    </tableColumn>
    <tableColumn id="11" name="% FECP_x000a_" dataDxfId="134">
      <calculatedColumnFormula>A47-D47</calculatedColumnFormula>
    </tableColumn>
    <tableColumn id="6" name="B.de Calculo DIFAL_x000a_(Calculo ICMS por Dentro)" dataDxfId="98">
      <calculatedColumnFormula>Tabela3671824341829[[#This Row],[Valor da Mercadoria
(Base ICMS Tributada)]]/C48</calculatedColumnFormula>
    </tableColumn>
    <tableColumn id="17" name="% Redução" dataDxfId="99">
      <calculatedColumnFormula>(B47/D47)</calculatedColumnFormula>
    </tableColumn>
    <tableColumn id="18" name="Valor da Redução" dataDxfId="97">
      <calculatedColumnFormula>(F47*(G47/100))</calculatedColumnFormula>
    </tableColumn>
    <tableColumn id="16" name="BC do Difal_x000a_Após a Redução" dataDxfId="96">
      <calculatedColumnFormula>F47-H47</calculatedColumnFormula>
    </tableColumn>
    <tableColumn id="7" name="Vlr ICMS _x000a_Interestadual_x000a_" dataDxfId="95">
      <calculatedColumnFormula>(I47*(B47/100))</calculatedColumnFormula>
    </tableColumn>
    <tableColumn id="8" name="Vlr ICMS _x000a_Interno" dataDxfId="94">
      <calculatedColumnFormula>(I47*((C47+Tabela3671824341829[[#This Row],[% FECP
]])/100))</calculatedColumnFormula>
    </tableColumn>
    <tableColumn id="9" name="Valor Difal" dataDxfId="93">
      <calculatedColumnFormula>(K47-J47)</calculatedColumnFormula>
    </tableColumn>
    <tableColumn id="5" name="Valor FECP_x000a_Recolhido_x000a_Separado" dataDxfId="92">
      <calculatedColumnFormula>(I47*(E47/100))</calculatedColumnFormula>
    </tableColumn>
    <tableColumn id="10" name="Vlr DIFAL_x000a_S\FECP" dataDxfId="91">
      <calculatedColumnFormula>(L47-M47)</calculatedColumnFormula>
    </tableColumn>
    <tableColumn id="12" name="Valor ICMS _x000a_Destino 60%" dataDxfId="90">
      <calculatedColumnFormula>(N47*(60/100))</calculatedColumnFormula>
    </tableColumn>
    <tableColumn id="13" name="Valor ICMS _x000a_Origem 40%" dataDxfId="89">
      <calculatedColumnFormula>(N47*(40/100))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32" name="Tabela367182442533" displayName="Tabela367182442533" ref="A10:N12" totalsRowShown="0" headerRowDxfId="54" dataDxfId="88" headerRowBorderDxfId="55" tableBorderDxfId="87" totalsRowBorderDxfId="86">
  <tableColumns count="14">
    <tableColumn id="1" name="Vlr. da Mercadoria_x000a_(Base ICMS Tributada)" dataDxfId="85"/>
    <tableColumn id="2" name="Aliq. Interestadual_x000a_(Aliq.ICMS)" dataDxfId="84"/>
    <tableColumn id="3" name="Aliq. Interna_x000a_(ALQ intra ou DIFAL Interna/ST)" dataDxfId="83"/>
    <tableColumn id="4" name="Vlr. do ICMS Proprio_x000a_(Destado na Nfe)" dataDxfId="82"/>
    <tableColumn id="11" name="Vlr. para Cálculo da Base do _x000a_Diferencial" dataDxfId="46">
      <calculatedColumnFormula>A11-D11</calculatedColumnFormula>
    </tableColumn>
    <tableColumn id="6" name="% FECP" dataDxfId="81">
      <calculatedColumnFormula>(E11*(B11/100))</calculatedColumnFormula>
    </tableColumn>
    <tableColumn id="7" name="B.de Calculo DIFAL_x000a_(Calculo ICMS por Dentro)" dataDxfId="45">
      <calculatedColumnFormula>Tabela367182442533[[#This Row],[Vlr. para Cálculo da Base do 
Diferencial]]/C12</calculatedColumnFormula>
    </tableColumn>
    <tableColumn id="8" name="Vlr. ICMS _x000a_Interestadual_x000a_" dataDxfId="48">
      <calculatedColumnFormula>(G11*(B11/100))</calculatedColumnFormula>
    </tableColumn>
    <tableColumn id="13" name="Vlr. ICMS _x000a_Interno" dataDxfId="47">
      <calculatedColumnFormula>(G11*((C11+F11)/100))</calculatedColumnFormula>
    </tableColumn>
    <tableColumn id="10" name="Vlr. Difal2" dataDxfId="53">
      <calculatedColumnFormula>(I11-H11)</calculatedColumnFormula>
    </tableColumn>
    <tableColumn id="15" name="Vlr. FECP_x000a_Recolhido_x000a_Separado" dataDxfId="52">
      <calculatedColumnFormula>(G11*(F11/100))</calculatedColumnFormula>
    </tableColumn>
    <tableColumn id="16" name="Vlr. DIFAL_x000a_S\FECP" dataDxfId="51">
      <calculatedColumnFormula>(J11-K11)</calculatedColumnFormula>
    </tableColumn>
    <tableColumn id="17" name="Vlr. ICMS _x000a_Destino 40%2" dataDxfId="50">
      <calculatedColumnFormula>(L11*(40/100))</calculatedColumnFormula>
    </tableColumn>
    <tableColumn id="18" name="Vlr. ICMS _x000a_Origem 60%" dataDxfId="49">
      <calculatedColumnFormula>(L11*(60/100))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33" name="Tabela367182432634" displayName="Tabela367182432634" ref="A22:N24" totalsRowShown="0" headerRowDxfId="42" dataDxfId="80" headerRowBorderDxfId="43" tableBorderDxfId="79" totalsRowBorderDxfId="78">
  <tableColumns count="14">
    <tableColumn id="1" name="Vlr. da Mercadoria_x000a_(Valor de Isento)" dataDxfId="77"/>
    <tableColumn id="2" name="Aliq. Interestadual_x000a_(Aliq.ICMS)" dataDxfId="76" dataCellStyle="Porcentagem"/>
    <tableColumn id="3" name="Aliq. Interna_x000a_(ALQ intra ou DIFAL Interna/ST)" dataDxfId="75"/>
    <tableColumn id="4" name="Vlr. do ICMS Proprio_x000a_(Destado na Nfe)" dataDxfId="74"/>
    <tableColumn id="11" name="Vlr. para Cálculo da Base do _x000a_Diferencial" dataDxfId="41">
      <calculatedColumnFormula>A23-D23</calculatedColumnFormula>
    </tableColumn>
    <tableColumn id="6" name="% FECP" dataDxfId="73"/>
    <tableColumn id="17" name="B.de Calculo DIFAL_x000a_(Calculo ICMS por Dentro)" dataDxfId="39">
      <calculatedColumnFormula>Tabela367182432634[[#This Row],[Vlr. para Cálculo da Base do 
Diferencial]]/C24</calculatedColumnFormula>
    </tableColumn>
    <tableColumn id="18" name="Vlr. ICMS _x000a_Interestadual_x000a_" dataDxfId="40">
      <calculatedColumnFormula>(G23*(B23/100))</calculatedColumnFormula>
    </tableColumn>
    <tableColumn id="16" name="Vlr. ICMS _x000a_Interno" dataDxfId="38">
      <calculatedColumnFormula>(G23*((C23+F23)/100))</calculatedColumnFormula>
    </tableColumn>
    <tableColumn id="7" name="Vlr. Difal" dataDxfId="37">
      <calculatedColumnFormula>(I23-H23)</calculatedColumnFormula>
    </tableColumn>
    <tableColumn id="8" name="Vlr. FECP_x000a_Recolhido_x000a_Separado" dataDxfId="36">
      <calculatedColumnFormula>(G23*(F23/100))</calculatedColumnFormula>
    </tableColumn>
    <tableColumn id="9" name="Vlr. DIFAL_x000a_S\FECP" dataDxfId="35">
      <calculatedColumnFormula>(J23-K23)</calculatedColumnFormula>
    </tableColumn>
    <tableColumn id="5" name="Vlr. ICMS _x000a_Destino 60%" dataDxfId="34">
      <calculatedColumnFormula>(L23*(60/100))</calculatedColumnFormula>
    </tableColumn>
    <tableColumn id="15" name="Vlr. ICMS _x000a_Origem 0%" dataDxfId="44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34" name="Tabela3671824342835" displayName="Tabela3671824342835" ref="A34:N37" totalsRowShown="0" headerRowDxfId="32" dataDxfId="72" headerRowBorderDxfId="33" tableBorderDxfId="71" totalsRowBorderDxfId="70">
  <tableColumns count="14">
    <tableColumn id="1" name="Valor da Mercadoria_x000a_(Base de Calculo Tributada)" dataDxfId="69"/>
    <tableColumn id="2" name="Aliq. Interestadual_x000a_(Aliq.ICMS)" dataDxfId="68"/>
    <tableColumn id="3" name="Aliq. Interna_x000a_(ALQ intra ou DIFAL Interna/ST)" dataDxfId="67"/>
    <tableColumn id="4" name="Vlr do ICMS Proprio_x000a_(Destado na Nfe)" dataDxfId="66"/>
    <tableColumn id="11" name="Vlr para Cálculo da Base do _x000a_Diferencial" dataDxfId="31">
      <calculatedColumnFormula>A35-D35</calculatedColumnFormula>
    </tableColumn>
    <tableColumn id="6" name="% FECP_x000a_" dataDxfId="65"/>
    <tableColumn id="17" name="B.de Calculo DIFAL_x000a_(Calculo ICMS por Dentro)" dataDxfId="30">
      <calculatedColumnFormula>Tabela3671824342835[[#This Row],[Vlr para Cálculo da Base do 
Diferencial]]/C36</calculatedColumnFormula>
    </tableColumn>
    <tableColumn id="18" name="Vlr ICMS _x000a_Interestadual_x000a_" dataDxfId="29">
      <calculatedColumnFormula>(A35*(B35/100))</calculatedColumnFormula>
    </tableColumn>
    <tableColumn id="16" name="Vlr ICMS _x000a_Interno" dataDxfId="28">
      <calculatedColumnFormula>(G35*((C35+F35)/100))</calculatedColumnFormula>
    </tableColumn>
    <tableColumn id="7" name="Valor Difal2" dataDxfId="27">
      <calculatedColumnFormula>(I35-H35)</calculatedColumnFormula>
    </tableColumn>
    <tableColumn id="8" name="Valor FECP_x000a_Recolhido_x000a_Separado" dataDxfId="26">
      <calculatedColumnFormula>(G35*(F35/100))</calculatedColumnFormula>
    </tableColumn>
    <tableColumn id="9" name="Vlr DIFAL_x000a_S\FECP" dataDxfId="25">
      <calculatedColumnFormula>(J35-K35)</calculatedColumnFormula>
    </tableColumn>
    <tableColumn id="5" name="Valor ICMS _x000a_Destino 40%2" dataDxfId="24">
      <calculatedColumnFormula>(L35*(40/100))</calculatedColumnFormula>
    </tableColumn>
    <tableColumn id="15" name="Valor ICMS _x000a_Origem 60%" dataDxfId="23">
      <calculatedColumnFormula>(L35*(60/100))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35" name="Tabela367182434182936" displayName="Tabela367182434182936" ref="A46:N48" totalsRowShown="0" headerRowDxfId="21" dataDxfId="64" headerRowBorderDxfId="22" tableBorderDxfId="63" totalsRowBorderDxfId="62">
  <tableColumns count="14">
    <tableColumn id="1" name="Vlr. da Mercadoria_x000a_(Valor de Isento)" dataDxfId="61"/>
    <tableColumn id="2" name="Aliq. Interestadual_x000a_(Aliq.ICMS)" dataDxfId="60"/>
    <tableColumn id="3" name="Aliq. Interna_x000a_(ALQ intra ou DIFAL Interna/ST)" dataDxfId="59"/>
    <tableColumn id="4" name="Vlr. do ICMS Proprio_x000a_(Destado na Nfe)" dataDxfId="58">
      <calculatedColumnFormula>(A47*(B47/100))</calculatedColumnFormula>
    </tableColumn>
    <tableColumn id="11" name="Vlr. para Cálculo da Base do _x000a_Diferencial" dataDxfId="20">
      <calculatedColumnFormula>A47-D47</calculatedColumnFormula>
    </tableColumn>
    <tableColumn id="6" name="% FECP_x000a_" dataDxfId="57">
      <calculatedColumnFormula>Tabela367182434182936[[#This Row],[Vlr. da Mercadoria
(Valor de Isento)]]/C48</calculatedColumnFormula>
    </tableColumn>
    <tableColumn id="17" name="B.de Calculo DIFAL_x000a_(Calculo ICMS por Dentro)" dataDxfId="19">
      <calculatedColumnFormula>Tabela367182434182936[[#This Row],[Vlr. para Cálculo da Base do 
Diferencial]]/C48</calculatedColumnFormula>
    </tableColumn>
    <tableColumn id="18" name="Vlr. ICMS _x000a_Interestadual_x000a_" dataDxfId="18">
      <calculatedColumnFormula>(A47*(B47/100))</calculatedColumnFormula>
    </tableColumn>
    <tableColumn id="16" name="Vlr. ICMS _x000a_Interno" dataDxfId="17">
      <calculatedColumnFormula>(G47*((C47+F47)/100))</calculatedColumnFormula>
    </tableColumn>
    <tableColumn id="7" name="Vlr. Difal2" dataDxfId="16">
      <calculatedColumnFormula>(I47-H47)</calculatedColumnFormula>
    </tableColumn>
    <tableColumn id="8" name="Vlr. FECP_x000a_Recolhido_x000a_Separado" dataDxfId="15">
      <calculatedColumnFormula>(G47*(F47/100))</calculatedColumnFormula>
    </tableColumn>
    <tableColumn id="9" name="Vlr. DIFAL_x000a_S\FECP" dataDxfId="14">
      <calculatedColumnFormula>(J47-K47)</calculatedColumnFormula>
    </tableColumn>
    <tableColumn id="5" name="Vlr. ICMS _x000a_Destino 40%2" dataDxfId="13">
      <calculatedColumnFormula>(L47*(40/100))</calculatedColumnFormula>
    </tableColumn>
    <tableColumn id="10" name="Vlr. ICMS _x000a_Origem 60%" dataDxfId="56">
      <calculatedColumnFormula>(L47-M47)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37" name="Tabela369121435142238" displayName="Tabela369121435142238" ref="A11:H14" totalsRowShown="0" headerRowBorderDxfId="315" tableBorderDxfId="314" totalsRowBorderDxfId="313">
  <autoFilter ref="A11:H14"/>
  <tableColumns count="8">
    <tableColumn id="1" name="Valor da Mercadoria_x000a_(Base de Calculo Tributada)"/>
    <tableColumn id="2" name="Aliq. Interestadual_x000a_(Aliq.ICMS)"/>
    <tableColumn id="3" name="Aliq. Interna_x000a_(ALQ intra ou DIFAL Interna/ST)"/>
    <tableColumn id="4" name="Vlr do ICMS Proprio_x000a_(Destado na Nfe)"/>
    <tableColumn id="5" name="B.de Calculo DIFAL_x000a_" dataDxfId="312">
      <calculatedColumnFormula>(A11)</calculatedColumnFormula>
    </tableColumn>
    <tableColumn id="6" name="Vlr ICMS _x000a_Interestadual"/>
    <tableColumn id="7" name="Vlr ICMS _x000a_Interno_x000a_"/>
    <tableColumn id="8" name="Valor Difal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36" name="Tabela36718244253337" displayName="Tabela36718244253337" ref="A9:H11" totalsRowShown="0" headerRowDxfId="3" dataDxfId="12" headerRowBorderDxfId="4" tableBorderDxfId="11" totalsRowBorderDxfId="10">
  <tableColumns count="8">
    <tableColumn id="1" name="Vlr. da Mercadoria_x000a_(Base de Calculo Tributada)" dataDxfId="9"/>
    <tableColumn id="2" name="Aliq. Interestadual_x000a_(Aliq.ICMS)" dataDxfId="8"/>
    <tableColumn id="3" name="Aliq. Interna_x000a_(ALQ intra ou DIFAL Interna/ST)" dataDxfId="7"/>
    <tableColumn id="4" name="Vlr. do ICMS Proprio_x000a_(Destado na Nfe)" dataDxfId="6"/>
    <tableColumn id="11" name="Base de Calc. DIFAL" dataDxfId="2">
      <calculatedColumnFormula>Tabela36718244253337[[#This Row],[Vlr. da Mercadoria
(Base de Calculo Tributada)]]</calculatedColumnFormula>
    </tableColumn>
    <tableColumn id="6" name="Vlr. ICMS _x000a_Inter." dataDxfId="1">
      <calculatedColumnFormula>(E10*(B10/100))</calculatedColumnFormula>
    </tableColumn>
    <tableColumn id="7" name="Vlr. ICMS _x000a_Interno" dataDxfId="0">
      <calculatedColumnFormula>(E10*(C10/100))</calculatedColumnFormula>
    </tableColumn>
    <tableColumn id="8" name="Vlr. Difal" dataDxfId="5">
      <calculatedColumnFormula>(G10*(B10/100))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9" name="Tabela3671824320" displayName="Tabela3671824320" ref="A22:K24" totalsRowShown="0" headerRowDxfId="214" dataDxfId="213" headerRowBorderDxfId="211" tableBorderDxfId="212" totalsRowBorderDxfId="210">
  <tableColumns count="11">
    <tableColumn id="1" name="Vlr. Merc. (BC. ICMS Tributado)" dataDxfId="209"/>
    <tableColumn id="2" name="Aliq. Inter. ICMS" dataDxfId="208"/>
    <tableColumn id="3" name="Aliq. Interna_x000a_(ALQ intra ou DIFAL Interna/S.T.)" dataDxfId="207"/>
    <tableColumn id="4" name="Vlr. do ICMS Proprio_x000a_(Destado na NF-e)" dataDxfId="206"/>
    <tableColumn id="11" name="Vlr. p/ Calc. da BC. do _x000a_Difal" dataDxfId="179">
      <calculatedColumnFormula>A23-D23</calculatedColumnFormula>
    </tableColumn>
    <tableColumn id="6" name="BC. de Calc. Difal_x000a_(Calc. ICMS por Dentro)" dataDxfId="176">
      <calculatedColumnFormula>Tabela3671824320[[#This Row],[Vlr. p/ Calc. da BC. do 
Difal]]/C24</calculatedColumnFormula>
    </tableColumn>
    <tableColumn id="17" name="Vlr. ICMS _x000a_Inter." dataDxfId="178">
      <calculatedColumnFormula>(F23*(B23/100))</calculatedColumnFormula>
    </tableColumn>
    <tableColumn id="18" name="Vlr. ICMS _x000a_Interno" dataDxfId="177">
      <calculatedColumnFormula>(F23*(C23/100))</calculatedColumnFormula>
    </tableColumn>
    <tableColumn id="16" name="Valor Difal" dataDxfId="181">
      <calculatedColumnFormula>H23-G23</calculatedColumnFormula>
    </tableColumn>
    <tableColumn id="7" name="Valor ICMS _x000a_Destino 60%" dataDxfId="180">
      <calculatedColumnFormula>I23*(60/100)</calculatedColumnFormula>
    </tableColumn>
    <tableColumn id="8" name="Valor ICMS _x000a_Origem 40%" dataDxfId="20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0" name="Tabela36718243421" displayName="Tabela36718243421" ref="A34:K36" totalsRowShown="0" headerRowDxfId="204" dataDxfId="203" headerRowBorderDxfId="201" tableBorderDxfId="202" totalsRowBorderDxfId="200">
  <tableColumns count="11">
    <tableColumn id="1" name="Vlr. Merc. (BC. ICMS Tributado)" dataDxfId="199"/>
    <tableColumn id="2" name="Aliq. Inter. ICMS" dataDxfId="198"/>
    <tableColumn id="3" name="Aliq. Interna_x000a_(ALQ intra ou DIFAL Interna/S.T.)" dataDxfId="197"/>
    <tableColumn id="4" name="Vlr. do ICMS Proprio_x000a_(Destado na NF-e)" dataDxfId="175">
      <calculatedColumnFormula>(A35*(B35/100))</calculatedColumnFormula>
    </tableColumn>
    <tableColumn id="11" name="Vlr. p/ Calc. da BC. do _x000a_Difal" dataDxfId="174">
      <calculatedColumnFormula>A35-D35</calculatedColumnFormula>
    </tableColumn>
    <tableColumn id="6" name="BC. de Calc. Difal_x000a_(Calc. ICMS por Dentro)" dataDxfId="173">
      <calculatedColumnFormula>Tabela36718243421[[#This Row],[Vlr. p/ Calc. da BC. do 
Difal]]/C36</calculatedColumnFormula>
    </tableColumn>
    <tableColumn id="17" name="Vlr. ICMS _x000a_Inter." dataDxfId="172">
      <calculatedColumnFormula>(A35*(B35/100))</calculatedColumnFormula>
    </tableColumn>
    <tableColumn id="18" name="Vlr. ICMS _x000a_Interno" dataDxfId="171">
      <calculatedColumnFormula>(F35*(C35/100))</calculatedColumnFormula>
    </tableColumn>
    <tableColumn id="16" name="Valor Difal" dataDxfId="170">
      <calculatedColumnFormula>H35-G35</calculatedColumnFormula>
    </tableColumn>
    <tableColumn id="7" name="Valor ICMS _x000a_Destino 60%" dataDxfId="169">
      <calculatedColumnFormula>I35*(40/100)</calculatedColumnFormula>
    </tableColumn>
    <tableColumn id="8" name="Valor ICMS _x000a_Origem 40%" dataDxfId="168">
      <calculatedColumnFormula>I35*(60/100)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3" name="Tabela3671824341824" displayName="Tabela3671824341824" ref="A46:K49" totalsRowShown="0" headerRowDxfId="196" dataDxfId="195" headerRowBorderDxfId="193" tableBorderDxfId="194" totalsRowBorderDxfId="192">
  <tableColumns count="11">
    <tableColumn id="1" name="Vlr. Merc. (BC. ICMS Tributado)" dataDxfId="191"/>
    <tableColumn id="2" name="Aliq. Inter. ICMS" dataDxfId="190"/>
    <tableColumn id="3" name="Aliq. Interna_x000a_(ALQ intra ou DIFAL Interna/S.T.)" dataDxfId="189"/>
    <tableColumn id="4" name="Vlr. do ICMS Proprio_x000a_(Destado na NF-e)" dataDxfId="188"/>
    <tableColumn id="11" name="Vlr. p/ Calc. da BC. do _x000a_Difal" dataDxfId="162">
      <calculatedColumnFormula>A47-D47</calculatedColumnFormula>
    </tableColumn>
    <tableColumn id="6" name="BC. de Calc. Difal_x000a_(Calc. ICMS por Dentro)" dataDxfId="161">
      <calculatedColumnFormula>Tabela3671824341824[[#This Row],[Vlr. p/ Calc. da BC. do 
Difal]]/C48</calculatedColumnFormula>
    </tableColumn>
    <tableColumn id="17" name="Vlr. ICMS _x000a_Inter." dataDxfId="164">
      <calculatedColumnFormula>(A47*(B47/100))</calculatedColumnFormula>
    </tableColumn>
    <tableColumn id="18" name="Vlr. ICMS _x000a_Interno" dataDxfId="163">
      <calculatedColumnFormula>(F47*(C47/100))</calculatedColumnFormula>
    </tableColumn>
    <tableColumn id="16" name="Vlr. Difal" dataDxfId="167">
      <calculatedColumnFormula>H47-G47</calculatedColumnFormula>
    </tableColumn>
    <tableColumn id="7" name="Valor ICMS _x000a_Destino 60%" dataDxfId="166">
      <calculatedColumnFormula>I47*(40/100)</calculatedColumnFormula>
    </tableColumn>
    <tableColumn id="8" name="Valor ICMS _x000a_Origem 40%" dataDxfId="165">
      <calculatedColumnFormula>I47*(60/100)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3" name="Tabela36718244" displayName="Tabela36718244" ref="A10:Q12" totalsRowShown="0" headerRowDxfId="311" dataDxfId="310" headerRowBorderDxfId="308" tableBorderDxfId="309" totalsRowBorderDxfId="307">
  <tableColumns count="17">
    <tableColumn id="1" name="Vlr. Merc. (BC. ICMS Tributado)" dataDxfId="306"/>
    <tableColumn id="2" name="Aliq. Inter. ICMS" dataDxfId="305"/>
    <tableColumn id="3" name="Aliq. Interna_x000a_(ALQ intra ou DIFAL Interna/S.T.)" dataDxfId="304"/>
    <tableColumn id="4" name="Vlr. do ICMS Proprio_x000a_(Destado na NF-e)" dataDxfId="303"/>
    <tableColumn id="11" name="Vlr. p/ Calc. da BC. do _x000a_Difal" dataDxfId="302">
      <calculatedColumnFormula>Tabela36718244[[#This Row],[Vlr. Merc. (BC. ICMS Tributado)]]-Tabela36718244[[#This Row],[Vlr. do ICMS Proprio
(Destado na NF-e)]]</calculatedColumnFormula>
    </tableColumn>
    <tableColumn id="5" name="% FECP"/>
    <tableColumn id="6" name="BC. de Calc. Difal_x000a_(Calc. ICMS por Dentro)" dataDxfId="301">
      <calculatedColumnFormula>Tabela36718244[[#This Row],[Vlr. p/ Calc. da BC. do 
Difal]]/C12</calculatedColumnFormula>
    </tableColumn>
    <tableColumn id="17" name="% Red." dataDxfId="300"/>
    <tableColumn id="18" name="Vlr. da Red." dataDxfId="299">
      <calculatedColumnFormula>(G11*(H11/100))</calculatedColumnFormula>
    </tableColumn>
    <tableColumn id="16" name="BC. do Difal_x000a_Após a Red." dataDxfId="298">
      <calculatedColumnFormula>G11-I11</calculatedColumnFormula>
    </tableColumn>
    <tableColumn id="7" name="Vlr. ICMS _x000a_Inter." dataDxfId="297">
      <calculatedColumnFormula>(J11*(B11/100))</calculatedColumnFormula>
    </tableColumn>
    <tableColumn id="8" name="Vlr. ICMS _x000a_Interno" dataDxfId="275">
      <calculatedColumnFormula>(J11*((C11+F11)/100))</calculatedColumnFormula>
    </tableColumn>
    <tableColumn id="13" name="Valor Difal" dataDxfId="276">
      <calculatedColumnFormula>(L11-K11)</calculatedColumnFormula>
    </tableColumn>
    <tableColumn id="14" name="Valor FECP_x000a_Recolhido_x000a_Separado" dataDxfId="274">
      <calculatedColumnFormula>(J11*(F11/100))</calculatedColumnFormula>
    </tableColumn>
    <tableColumn id="9" name="Vlr. DIFAL_x000a_S\FECP" dataDxfId="271">
      <calculatedColumnFormula>(M11-N11)</calculatedColumnFormula>
    </tableColumn>
    <tableColumn id="10" name="Valor ICMS _x000a_Destino 60%" dataDxfId="273">
      <calculatedColumnFormula>(O11*(60/100))</calculatedColumnFormula>
    </tableColumn>
    <tableColumn id="12" name="Valor ICMS _x000a_Origem 40%" dataDxfId="272">
      <calculatedColumnFormula>(O11*(40/100))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ela36718243" displayName="Tabela36718243" ref="A22:Q24" totalsRowShown="0" headerRowDxfId="296" dataDxfId="295" headerRowBorderDxfId="293" tableBorderDxfId="294" totalsRowBorderDxfId="292">
  <tableColumns count="17">
    <tableColumn id="1" name="Vlr. Merc. (BC. ICMS Tributado)" dataDxfId="291"/>
    <tableColumn id="2" name="Aliq. Inter. ICMS" dataDxfId="290"/>
    <tableColumn id="3" name="Aliq. Inter._x000a_(Aliq. intra ou DIFAL Interna/S.T.)" dataDxfId="289"/>
    <tableColumn id="4" name="Vlr. do ICMS Proprio_x000a_(Destado na NF-e)" dataDxfId="270">
      <calculatedColumnFormula>(A23*(B23/100))</calculatedColumnFormula>
    </tableColumn>
    <tableColumn id="11" name="Vlr. p/ Calc. da BC. do _x000a_Difal" dataDxfId="261">
      <calculatedColumnFormula>A23-D23</calculatedColumnFormula>
    </tableColumn>
    <tableColumn id="6" name="% FECP" dataDxfId="288">
      <calculatedColumnFormula>Tabela36718243[[#This Row],[Vlr. p/ Calc. da BC. do 
Difal]]/C24</calculatedColumnFormula>
    </tableColumn>
    <tableColumn id="17" name="BC. de Calc. Difal_x000a_(Calc. ICMS por Dentro)" dataDxfId="260">
      <calculatedColumnFormula>Tabela36718243[[#This Row],[Vlr. p/ Calc. da BC. do 
Difal]]/C24</calculatedColumnFormula>
    </tableColumn>
    <tableColumn id="18" name="% Red." dataDxfId="287"/>
    <tableColumn id="16" name="Vlr. da Red." dataDxfId="269">
      <calculatedColumnFormula>(G23*(H23/100))</calculatedColumnFormula>
    </tableColumn>
    <tableColumn id="7" name="BC. do Difal_x000a_Após a Red." dataDxfId="268">
      <calculatedColumnFormula>G23-I23</calculatedColumnFormula>
    </tableColumn>
    <tableColumn id="8" name="Vlr. ICMS _x000a_Inter." dataDxfId="259">
      <calculatedColumnFormula>(J23*(B23/100))</calculatedColumnFormula>
    </tableColumn>
    <tableColumn id="9" name="Vlr. ICMS _x000a_Interno" dataDxfId="267">
      <calculatedColumnFormula>(J23*((C23+F23)/100))</calculatedColumnFormula>
    </tableColumn>
    <tableColumn id="5" name="Valor Difal" dataDxfId="266">
      <calculatedColumnFormula>(L23-K23)</calculatedColumnFormula>
    </tableColumn>
    <tableColumn id="10" name="Valor FECP_x000a_Recolhido_x000a_Separado" dataDxfId="265">
      <calculatedColumnFormula>(J23*(F23/100))</calculatedColumnFormula>
    </tableColumn>
    <tableColumn id="12" name="Vlr DIFAL_x000a_S\FECP" dataDxfId="264">
      <calculatedColumnFormula>(M23-N23)</calculatedColumnFormula>
    </tableColumn>
    <tableColumn id="13" name="Valor ICMS _x000a_Destino 60%" dataDxfId="263">
      <calculatedColumnFormula>(O23*(60/100))</calculatedColumnFormula>
    </tableColumn>
    <tableColumn id="14" name="Valor ICMS _x000a_Origem 40%" dataDxfId="262">
      <calculatedColumnFormula>(O23*(40/100))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3" name="Tabela367182434" displayName="Tabela367182434" ref="A34:Q36" totalsRowShown="0" headerRowDxfId="286" dataDxfId="285" headerRowBorderDxfId="283" tableBorderDxfId="284" totalsRowBorderDxfId="282">
  <tableColumns count="17">
    <tableColumn id="1" name="Vlr. Merc. (BC. ICMS Tributado)" dataDxfId="281"/>
    <tableColumn id="2" name="Aliq. Inter. ICMS" dataDxfId="280"/>
    <tableColumn id="3" name="Aliq. Inter._x000a_(Aliq. intra ou DIFAL Interna/S.T.)" dataDxfId="279"/>
    <tableColumn id="4" name="Vlr. do ICMS Proprio_x000a_(Destado na NF-e)" dataDxfId="258">
      <calculatedColumnFormula>(A35*(B35/100))</calculatedColumnFormula>
    </tableColumn>
    <tableColumn id="11" name="Vlr. p/ Calc. da BC. do _x000a_Difal" dataDxfId="257">
      <calculatedColumnFormula>A35-D35</calculatedColumnFormula>
    </tableColumn>
    <tableColumn id="6" name="% FECP" dataDxfId="277">
      <calculatedColumnFormula>Tabela367182434[[#This Row],[Vlr. p/ Calc. da BC. do 
Difal]]/C36</calculatedColumnFormula>
    </tableColumn>
    <tableColumn id="17" name="BC. de Calc. Difal_x000a_(Calc. ICMS por Dentro)" dataDxfId="248">
      <calculatedColumnFormula>Tabela367182434[[#This Row],[Vlr. p/ Calc. da BC. do 
Difal]]/C36</calculatedColumnFormula>
    </tableColumn>
    <tableColumn id="18" name="% Red." dataDxfId="278"/>
    <tableColumn id="16" name="Vlr. da Red." dataDxfId="256">
      <calculatedColumnFormula>(G35*(H35/100))</calculatedColumnFormula>
    </tableColumn>
    <tableColumn id="7" name="BC. do Difal_x000a_Após a Red." dataDxfId="255">
      <calculatedColumnFormula>G35-I35</calculatedColumnFormula>
    </tableColumn>
    <tableColumn id="8" name="Vlr. ICMS _x000a_Inter." dataDxfId="247">
      <calculatedColumnFormula>(A35*(B35/100))</calculatedColumnFormula>
    </tableColumn>
    <tableColumn id="9" name="Vlr. ICMS _x000a_Interno" dataDxfId="254">
      <calculatedColumnFormula>(J35*((C35+F35)/100))</calculatedColumnFormula>
    </tableColumn>
    <tableColumn id="5" name="Valor Difal" dataDxfId="253">
      <calculatedColumnFormula>(L35-K35)</calculatedColumnFormula>
    </tableColumn>
    <tableColumn id="10" name="Valor FECP_x000a_Recolhido_x000a_Separado" dataDxfId="252">
      <calculatedColumnFormula>(J35*(F35/100))</calculatedColumnFormula>
    </tableColumn>
    <tableColumn id="12" name="Vlr DIFAL_x000a_S\FECP" dataDxfId="251">
      <calculatedColumnFormula>(M35-N35)</calculatedColumnFormula>
    </tableColumn>
    <tableColumn id="13" name="Valor ICMS _x000a_Destino 60%" dataDxfId="250">
      <calculatedColumnFormula>(O35*(60/100))</calculatedColumnFormula>
    </tableColumn>
    <tableColumn id="14" name="Valor ICMS _x000a_Origem 40%" dataDxfId="249">
      <calculatedColumnFormula>(O35*(40/100))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7" name="Tabela36718243418" displayName="Tabela36718243418" ref="A46:Q48" totalsRowShown="0" headerRowDxfId="246" dataDxfId="245" headerRowBorderDxfId="243" tableBorderDxfId="244" totalsRowBorderDxfId="242">
  <tableColumns count="17">
    <tableColumn id="1" name="Vlr. Merc. (BC. ICMS Tributado)" dataDxfId="241"/>
    <tableColumn id="2" name="Aliq. Inter. ICMS" dataDxfId="240"/>
    <tableColumn id="3" name="Aliq. Inter._x000a_(Aliq. intra ou DIFAL Interna/S.T.)" dataDxfId="239"/>
    <tableColumn id="4" name="Vlr. do ICMS Proprio_x000a_(Destado na NF-e)" dataDxfId="238">
      <calculatedColumnFormula>(A47*(B47/100))</calculatedColumnFormula>
    </tableColumn>
    <tableColumn id="11" name="Vlr. p/ Calc. da BC. do _x000a_Difal" dataDxfId="237">
      <calculatedColumnFormula>A47-D47</calculatedColumnFormula>
    </tableColumn>
    <tableColumn id="6" name="% FECP" dataDxfId="236">
      <calculatedColumnFormula>Tabela36718243418[[#This Row],[Vlr. p/ Calc. da BC. do 
Difal]]/C48</calculatedColumnFormula>
    </tableColumn>
    <tableColumn id="17" name="BC. de Calc. Difal_x000a_(Calc. ICMS por Dentro)" dataDxfId="235">
      <calculatedColumnFormula>Tabela36718243418[[#This Row],[Vlr. p/ Calc. da BC. do 
Difal]]/C48</calculatedColumnFormula>
    </tableColumn>
    <tableColumn id="18" name="% Red." dataDxfId="234"/>
    <tableColumn id="16" name="Vlr. da Red." dataDxfId="233">
      <calculatedColumnFormula>(G47*(H47/100))</calculatedColumnFormula>
    </tableColumn>
    <tableColumn id="7" name="BC. do Difal_x000a_Após a Red." dataDxfId="232">
      <calculatedColumnFormula>G47-I47</calculatedColumnFormula>
    </tableColumn>
    <tableColumn id="8" name="Vlr. ICMS _x000a_Inter." dataDxfId="231">
      <calculatedColumnFormula>(A47*(B47/100))</calculatedColumnFormula>
    </tableColumn>
    <tableColumn id="9" name="Vlr. ICMS _x000a_Interno" dataDxfId="230">
      <calculatedColumnFormula>(J47*((C47+F47)/100))</calculatedColumnFormula>
    </tableColumn>
    <tableColumn id="5" name="Valor Difal" dataDxfId="229">
      <calculatedColumnFormula>(L47-K47)</calculatedColumnFormula>
    </tableColumn>
    <tableColumn id="10" name="Valor FECP_x000a_Recolhido_x000a_Separado" dataDxfId="228">
      <calculatedColumnFormula>(J47*(F47/100))</calculatedColumnFormula>
    </tableColumn>
    <tableColumn id="12" name="Vlr DIFAL_x000a_S\FECP" dataDxfId="227">
      <calculatedColumnFormula>(M47-N47)</calculatedColumnFormula>
    </tableColumn>
    <tableColumn id="13" name="Valor ICMS _x000a_Destino 60%" dataDxfId="226">
      <calculatedColumnFormula>(O47*(60/100))</calculatedColumnFormula>
    </tableColumn>
    <tableColumn id="14" name="Valor ICMS _x000a_Origem 40%" dataDxfId="225">
      <calculatedColumnFormula>(O47*(40/100))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24" name="Tabela3671824425" displayName="Tabela3671824425" ref="A10:J12" totalsRowShown="0" headerRowDxfId="126" dataDxfId="160" headerRowBorderDxfId="127" tableBorderDxfId="159" totalsRowBorderDxfId="158">
  <tableColumns count="10">
    <tableColumn id="1" name="Valor da Mercadoria_x000a_(Base de Calculo Tributada)" dataDxfId="157"/>
    <tableColumn id="2" name="Aliq. Interestadual_x000a_(Aliq.ICMS)" dataDxfId="156"/>
    <tableColumn id="3" name="Aliq. Interna_x000a_(ALQ intra ou DIFAL Interna/ST)" dataDxfId="155"/>
    <tableColumn id="4" name="Vlr do ICMS Proprio_x000a_(Destado na Nfe)" dataDxfId="154"/>
    <tableColumn id="11" name="B.de Calculo DIFAL_x000a_(Calculo ICMS por Dentro)" dataDxfId="133">
      <calculatedColumnFormula>Tabela3671824425[[#This Row],[Valor da Mercadoria
(Base de Calculo Tributada)]]/C12</calculatedColumnFormula>
    </tableColumn>
    <tableColumn id="6" name="Vlr. ICMS _x000a_Inter." dataDxfId="132">
      <calculatedColumnFormula>(E11*(B11/100))</calculatedColumnFormula>
    </tableColumn>
    <tableColumn id="7" name="Vlr. ICMS _x000a_Interno" dataDxfId="131">
      <calculatedColumnFormula>(E11*(C11/100))</calculatedColumnFormula>
    </tableColumn>
    <tableColumn id="8" name="Valor Difal" dataDxfId="130">
      <calculatedColumnFormula>G11-F11</calculatedColumnFormula>
    </tableColumn>
    <tableColumn id="13" name="Valor ICMS _x000a_Destino 60%" dataDxfId="129">
      <calculatedColumnFormula>H11*(60/100)</calculatedColumnFormula>
    </tableColumn>
    <tableColumn id="10" name="Valor ICMS _x000a_Origem 40%" dataDxfId="128">
      <calculatedColumnFormula>H11*(40/100)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7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16.xml"/><Relationship Id="rId5" Type="http://schemas.openxmlformats.org/officeDocument/2006/relationships/table" Target="../tables/table15.xml"/><Relationship Id="rId4" Type="http://schemas.openxmlformats.org/officeDocument/2006/relationships/table" Target="../tables/table1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81"/>
  <sheetViews>
    <sheetView workbookViewId="0">
      <selection activeCell="M22" sqref="M22"/>
    </sheetView>
  </sheetViews>
  <sheetFormatPr defaultRowHeight="0" zeroHeight="1" x14ac:dyDescent="0.2"/>
  <cols>
    <col min="1" max="1" width="8.42578125" style="27" bestFit="1" customWidth="1"/>
    <col min="2" max="2" width="4.7109375" style="27" bestFit="1" customWidth="1"/>
    <col min="3" max="3" width="10.28515625" style="27" customWidth="1"/>
    <col min="4" max="4" width="7.42578125" style="27" bestFit="1" customWidth="1"/>
    <col min="5" max="5" width="7" style="27" bestFit="1" customWidth="1"/>
    <col min="6" max="6" width="9.140625" style="66" bestFit="1" customWidth="1"/>
    <col min="7" max="7" width="7.42578125" style="27" bestFit="1" customWidth="1"/>
    <col min="8" max="8" width="6" style="27" bestFit="1" customWidth="1"/>
    <col min="9" max="9" width="5.7109375" style="27" bestFit="1" customWidth="1"/>
    <col min="10" max="10" width="6.42578125" style="27" bestFit="1" customWidth="1"/>
    <col min="11" max="11" width="6.28515625" style="27" bestFit="1" customWidth="1"/>
    <col min="12" max="12" width="6" style="27" bestFit="1" customWidth="1"/>
    <col min="13" max="13" width="5.7109375" style="27" bestFit="1" customWidth="1"/>
    <col min="14" max="14" width="7.5703125" style="27" bestFit="1" customWidth="1"/>
    <col min="15" max="15" width="6" style="27" bestFit="1" customWidth="1"/>
    <col min="16" max="16" width="6.42578125" style="27" bestFit="1" customWidth="1"/>
    <col min="17" max="17" width="6.28515625" style="27" bestFit="1" customWidth="1"/>
    <col min="18" max="16384" width="9.140625" style="27"/>
  </cols>
  <sheetData>
    <row r="1" spans="1:72" ht="43.5" customHeight="1" x14ac:dyDescent="0.2">
      <c r="A1" s="67" t="s">
        <v>53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6"/>
    </row>
    <row r="2" spans="1:72" ht="30" customHeight="1" x14ac:dyDescent="0.2">
      <c r="A2" s="28" t="s">
        <v>65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BT2" s="30"/>
    </row>
    <row r="3" spans="1:72" ht="20.100000000000001" customHeight="1" x14ac:dyDescent="0.2">
      <c r="A3" s="31" t="s">
        <v>24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24"/>
      <c r="M3" s="24"/>
      <c r="N3" s="24"/>
      <c r="O3" s="24"/>
      <c r="P3" s="24"/>
      <c r="Q3" s="24"/>
      <c r="R3" s="34"/>
      <c r="S3" s="33"/>
      <c r="T3" s="33"/>
      <c r="U3" s="34"/>
      <c r="V3" s="33"/>
      <c r="W3" s="24"/>
      <c r="X3" s="24"/>
      <c r="Y3" s="24"/>
      <c r="Z3" s="24"/>
      <c r="AA3" s="24"/>
      <c r="AB3" s="24"/>
      <c r="AC3" s="24"/>
      <c r="AD3" s="33"/>
      <c r="AE3" s="33"/>
      <c r="AF3" s="34"/>
      <c r="AG3" s="24"/>
      <c r="AH3" s="34"/>
      <c r="AI3" s="34"/>
      <c r="AJ3" s="34"/>
      <c r="AK3" s="33"/>
      <c r="AL3" s="33"/>
      <c r="AM3" s="34"/>
      <c r="AN3" s="33"/>
      <c r="AO3" s="24"/>
      <c r="BT3" s="30"/>
    </row>
    <row r="4" spans="1:72" ht="11.1" customHeight="1" x14ac:dyDescent="0.2">
      <c r="A4" s="35" t="s">
        <v>67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24"/>
      <c r="M4" s="24"/>
      <c r="N4" s="24"/>
      <c r="O4" s="24"/>
      <c r="P4" s="34"/>
      <c r="Q4" s="34"/>
      <c r="R4" s="34"/>
      <c r="S4" s="33"/>
      <c r="T4" s="33"/>
      <c r="U4" s="34"/>
      <c r="V4" s="33"/>
      <c r="W4" s="33"/>
      <c r="X4" s="34"/>
      <c r="Y4" s="34"/>
      <c r="Z4" s="34"/>
      <c r="AA4" s="33"/>
      <c r="AB4" s="33"/>
      <c r="AC4" s="34"/>
      <c r="AD4" s="24"/>
      <c r="AE4" s="24"/>
      <c r="AF4" s="24"/>
      <c r="AG4" s="34"/>
      <c r="AH4" s="34"/>
      <c r="AI4" s="34"/>
      <c r="AJ4" s="34"/>
      <c r="AK4" s="33"/>
      <c r="AL4" s="33"/>
      <c r="AM4" s="34"/>
      <c r="AN4" s="33"/>
      <c r="AO4" s="33"/>
      <c r="BT4" s="30"/>
    </row>
    <row r="5" spans="1:72" ht="11.1" customHeight="1" x14ac:dyDescent="0.2">
      <c r="A5" s="35"/>
      <c r="B5" s="36"/>
      <c r="C5" s="36"/>
      <c r="D5" s="36"/>
      <c r="E5" s="36"/>
      <c r="F5" s="36"/>
      <c r="G5" s="36"/>
      <c r="H5" s="36"/>
      <c r="I5" s="36"/>
      <c r="J5" s="36"/>
      <c r="K5" s="36"/>
      <c r="L5" s="24"/>
      <c r="M5" s="34"/>
      <c r="N5" s="34"/>
      <c r="O5" s="34"/>
      <c r="P5" s="24"/>
      <c r="Q5" s="24"/>
      <c r="R5" s="24"/>
      <c r="S5" s="24"/>
      <c r="T5" s="24"/>
      <c r="U5" s="24"/>
      <c r="V5" s="24"/>
      <c r="W5" s="26"/>
      <c r="X5" s="26"/>
      <c r="Y5" s="26"/>
      <c r="Z5" s="26"/>
      <c r="AA5" s="26"/>
      <c r="AC5" s="37"/>
      <c r="AD5" s="34"/>
      <c r="AE5" s="34"/>
      <c r="AF5" s="34"/>
      <c r="AG5" s="24"/>
      <c r="AH5" s="24"/>
      <c r="AI5" s="24"/>
      <c r="AJ5" s="24"/>
      <c r="AK5" s="24"/>
      <c r="AL5" s="24"/>
      <c r="AM5" s="24"/>
      <c r="AN5" s="24"/>
      <c r="AO5" s="26"/>
      <c r="BT5" s="30"/>
    </row>
    <row r="6" spans="1:72" ht="11.1" customHeight="1" x14ac:dyDescent="0.2">
      <c r="A6" s="35"/>
      <c r="B6" s="36"/>
      <c r="C6" s="36"/>
      <c r="D6" s="36"/>
      <c r="E6" s="36"/>
      <c r="F6" s="36"/>
      <c r="G6" s="36"/>
      <c r="H6" s="36"/>
      <c r="I6" s="36"/>
      <c r="J6" s="36"/>
      <c r="K6" s="36"/>
      <c r="L6" s="24"/>
      <c r="M6" s="24"/>
      <c r="N6" s="24"/>
      <c r="O6" s="24"/>
      <c r="P6" s="34"/>
      <c r="Q6" s="34"/>
      <c r="R6" s="34"/>
      <c r="S6" s="33"/>
      <c r="T6" s="33"/>
      <c r="U6" s="34"/>
      <c r="V6" s="33"/>
      <c r="W6" s="34"/>
      <c r="X6" s="34"/>
      <c r="Y6" s="34"/>
      <c r="Z6" s="33"/>
      <c r="AA6" s="33"/>
      <c r="AB6" s="34"/>
      <c r="AC6" s="33"/>
      <c r="AD6" s="24"/>
      <c r="AE6" s="24"/>
      <c r="AF6" s="34"/>
      <c r="AG6" s="34"/>
      <c r="AH6" s="34"/>
      <c r="AI6" s="34"/>
      <c r="AJ6" s="34"/>
      <c r="AK6" s="33"/>
      <c r="AL6" s="33"/>
      <c r="AM6" s="34"/>
      <c r="AN6" s="33"/>
      <c r="AO6" s="34"/>
      <c r="BT6" s="30"/>
    </row>
    <row r="7" spans="1:72" ht="11.1" customHeight="1" x14ac:dyDescent="0.2">
      <c r="A7" s="35"/>
      <c r="B7" s="36"/>
      <c r="C7" s="36"/>
      <c r="D7" s="36"/>
      <c r="E7" s="36"/>
      <c r="F7" s="36"/>
      <c r="G7" s="36"/>
      <c r="H7" s="36"/>
      <c r="I7" s="36"/>
      <c r="J7" s="36"/>
      <c r="K7" s="36"/>
      <c r="L7" s="24"/>
      <c r="M7" s="34"/>
      <c r="N7" s="34"/>
      <c r="O7" s="3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34"/>
      <c r="AE7" s="34"/>
      <c r="AF7" s="24"/>
      <c r="AG7" s="24"/>
      <c r="AH7" s="24"/>
      <c r="AI7" s="24"/>
      <c r="AJ7" s="24"/>
      <c r="AK7" s="24"/>
      <c r="AL7" s="24"/>
      <c r="AM7" s="24"/>
      <c r="AN7" s="24"/>
      <c r="AO7" s="24"/>
      <c r="BT7" s="30"/>
    </row>
    <row r="8" spans="1:72" ht="11.1" customHeight="1" x14ac:dyDescent="0.2">
      <c r="A8" s="35"/>
      <c r="B8" s="36"/>
      <c r="C8" s="36"/>
      <c r="D8" s="36"/>
      <c r="E8" s="36"/>
      <c r="F8" s="36"/>
      <c r="G8" s="36"/>
      <c r="H8" s="36"/>
      <c r="I8" s="36"/>
      <c r="J8" s="36"/>
      <c r="K8" s="36"/>
      <c r="L8" s="24"/>
      <c r="M8" s="24"/>
      <c r="N8" s="24"/>
      <c r="O8" s="24"/>
      <c r="P8" s="34"/>
      <c r="Q8" s="34"/>
      <c r="R8" s="34"/>
      <c r="S8" s="33"/>
      <c r="T8" s="33"/>
      <c r="U8" s="34"/>
      <c r="V8" s="33"/>
      <c r="W8" s="34"/>
      <c r="X8" s="34"/>
      <c r="Y8" s="34"/>
      <c r="Z8" s="33"/>
      <c r="AA8" s="33"/>
      <c r="AB8" s="34"/>
      <c r="AC8" s="33"/>
      <c r="AD8" s="34"/>
      <c r="AE8" s="34"/>
      <c r="AF8" s="34"/>
      <c r="AG8" s="34"/>
      <c r="AH8" s="34"/>
      <c r="AI8" s="34"/>
      <c r="AJ8" s="34"/>
      <c r="AK8" s="33"/>
      <c r="AL8" s="33"/>
      <c r="AM8" s="34"/>
      <c r="AN8" s="33"/>
      <c r="AO8" s="34"/>
      <c r="BT8" s="30"/>
    </row>
    <row r="9" spans="1:72" ht="11.1" customHeight="1" x14ac:dyDescent="0.2">
      <c r="A9" s="38"/>
      <c r="B9" s="39"/>
      <c r="C9" s="39"/>
      <c r="D9" s="39"/>
      <c r="E9" s="39"/>
      <c r="F9" s="39"/>
      <c r="G9" s="39"/>
      <c r="H9" s="39"/>
      <c r="I9" s="39"/>
      <c r="J9" s="39"/>
      <c r="K9" s="39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BT9" s="30"/>
    </row>
    <row r="10" spans="1:72" ht="60" x14ac:dyDescent="0.2">
      <c r="A10" s="40" t="s">
        <v>25</v>
      </c>
      <c r="B10" s="40" t="s">
        <v>26</v>
      </c>
      <c r="C10" s="41" t="s">
        <v>27</v>
      </c>
      <c r="D10" s="40" t="s">
        <v>28</v>
      </c>
      <c r="E10" s="40" t="s">
        <v>29</v>
      </c>
      <c r="F10" s="40" t="s">
        <v>30</v>
      </c>
      <c r="G10" s="40" t="s">
        <v>34</v>
      </c>
      <c r="H10" s="40" t="s">
        <v>35</v>
      </c>
      <c r="I10" s="40" t="s">
        <v>0</v>
      </c>
      <c r="J10" s="40" t="s">
        <v>22</v>
      </c>
      <c r="K10" s="40" t="s">
        <v>23</v>
      </c>
      <c r="L10" s="34"/>
      <c r="M10" s="34"/>
      <c r="N10" s="33"/>
      <c r="O10" s="33"/>
      <c r="P10" s="34"/>
      <c r="Q10" s="33"/>
      <c r="R10" s="34"/>
      <c r="S10" s="34"/>
      <c r="T10" s="34"/>
      <c r="U10" s="33"/>
      <c r="V10" s="33"/>
      <c r="W10" s="34"/>
      <c r="X10" s="33"/>
      <c r="Y10" s="34"/>
      <c r="Z10" s="34"/>
      <c r="AA10" s="34"/>
      <c r="AB10" s="34"/>
      <c r="AC10" s="34"/>
      <c r="AD10" s="34"/>
      <c r="AE10" s="34"/>
      <c r="AF10" s="33"/>
      <c r="AG10" s="33"/>
      <c r="AH10" s="34"/>
      <c r="AI10" s="33"/>
      <c r="AJ10" s="34"/>
      <c r="BO10" s="30"/>
    </row>
    <row r="11" spans="1:72" s="48" customFormat="1" ht="12" x14ac:dyDescent="0.2">
      <c r="A11" s="42">
        <v>1000</v>
      </c>
      <c r="B11" s="43">
        <v>12</v>
      </c>
      <c r="C11" s="44">
        <v>18</v>
      </c>
      <c r="D11" s="42">
        <f>(A11*(B11/100))</f>
        <v>120</v>
      </c>
      <c r="E11" s="42">
        <f>Tabela3671824419[[#This Row],[Vlr. Merc. (BC. ICMS Tributado)]]-Tabela3671824419[[#This Row],[Vlr. do ICMS Proprio
(Destado na NF-e)]]</f>
        <v>880</v>
      </c>
      <c r="F11" s="42">
        <f>Tabela3671824419[[#This Row],[Vlr. p/ Calc. da BC. do 
Difal]]/C12</f>
        <v>1073.1707317073169</v>
      </c>
      <c r="G11" s="42">
        <f t="shared" ref="G11" si="0">(F11*(B11/100))</f>
        <v>128.78048780487802</v>
      </c>
      <c r="H11" s="42">
        <f t="shared" ref="H11" si="1">(F11*(C11/100))</f>
        <v>193.17073170731703</v>
      </c>
      <c r="I11" s="42">
        <f t="shared" ref="I11" si="2">H11-G11</f>
        <v>64.390243902439011</v>
      </c>
      <c r="J11" s="42">
        <f t="shared" ref="J11" si="3">I11*(40/100)</f>
        <v>25.756097560975604</v>
      </c>
      <c r="K11" s="42">
        <f t="shared" ref="K11" si="4">I11*(60/100)</f>
        <v>38.634146341463406</v>
      </c>
      <c r="L11" s="45"/>
      <c r="M11" s="45"/>
      <c r="N11" s="46"/>
      <c r="O11" s="46"/>
      <c r="P11" s="45"/>
      <c r="Q11" s="46"/>
      <c r="R11" s="47"/>
      <c r="S11" s="47"/>
      <c r="T11" s="47"/>
      <c r="U11" s="47"/>
      <c r="V11" s="47"/>
      <c r="W11" s="47"/>
      <c r="X11" s="47"/>
      <c r="Y11" s="45"/>
      <c r="Z11" s="45"/>
      <c r="AA11" s="45"/>
      <c r="AB11" s="47"/>
      <c r="AC11" s="45"/>
      <c r="AD11" s="45"/>
      <c r="AE11" s="45"/>
      <c r="AF11" s="46"/>
      <c r="AG11" s="46"/>
      <c r="AH11" s="45"/>
      <c r="AI11" s="46"/>
      <c r="AJ11" s="47"/>
      <c r="BO11" s="49"/>
    </row>
    <row r="12" spans="1:72" s="48" customFormat="1" ht="12" x14ac:dyDescent="0.2">
      <c r="A12" s="24"/>
      <c r="B12" s="50"/>
      <c r="C12" s="51">
        <f>(1-(C11/100))</f>
        <v>0.82000000000000006</v>
      </c>
      <c r="D12" s="52"/>
      <c r="E12" s="53"/>
      <c r="F12" s="24"/>
      <c r="G12" s="24"/>
      <c r="H12" s="53"/>
      <c r="I12" s="24"/>
      <c r="J12" s="24"/>
      <c r="K12" s="53"/>
      <c r="L12" s="47"/>
      <c r="M12" s="47"/>
      <c r="N12" s="47"/>
      <c r="O12" s="47"/>
      <c r="P12" s="47"/>
      <c r="Q12" s="47"/>
      <c r="R12" s="46"/>
      <c r="S12" s="45"/>
      <c r="T12" s="45"/>
      <c r="U12" s="45"/>
      <c r="V12" s="46"/>
      <c r="W12" s="46"/>
      <c r="X12" s="45"/>
      <c r="Y12" s="47"/>
      <c r="Z12" s="47"/>
      <c r="AA12" s="47"/>
      <c r="AB12" s="45"/>
      <c r="AC12" s="47"/>
      <c r="AD12" s="47"/>
      <c r="AE12" s="47"/>
      <c r="AF12" s="47"/>
      <c r="AG12" s="47"/>
      <c r="AH12" s="47"/>
      <c r="AI12" s="47"/>
      <c r="AJ12" s="46"/>
      <c r="BO12" s="49"/>
    </row>
    <row r="13" spans="1:72" s="48" customFormat="1" ht="12" x14ac:dyDescent="0.2">
      <c r="A13" s="24"/>
      <c r="B13" s="24"/>
      <c r="C13" s="52"/>
      <c r="D13" s="52"/>
      <c r="E13" s="24"/>
      <c r="F13" s="54"/>
      <c r="G13" s="24"/>
      <c r="H13" s="52"/>
      <c r="I13" s="52"/>
      <c r="J13" s="24"/>
      <c r="K13" s="52"/>
      <c r="L13" s="24"/>
      <c r="M13" s="45"/>
      <c r="N13" s="45"/>
      <c r="O13" s="46"/>
      <c r="P13" s="47"/>
      <c r="Q13" s="47"/>
      <c r="R13" s="47"/>
      <c r="S13" s="47"/>
      <c r="T13" s="47"/>
      <c r="U13" s="47"/>
      <c r="V13" s="47"/>
      <c r="W13" s="46"/>
      <c r="X13" s="45"/>
      <c r="Y13" s="45"/>
      <c r="Z13" s="46"/>
      <c r="AA13" s="46"/>
      <c r="AB13" s="46"/>
      <c r="AC13" s="46"/>
      <c r="AD13" s="47"/>
      <c r="AE13" s="47"/>
      <c r="AF13" s="47"/>
      <c r="AG13" s="45"/>
      <c r="AH13" s="47"/>
      <c r="AI13" s="47"/>
      <c r="AJ13" s="47"/>
      <c r="AK13" s="47"/>
      <c r="AL13" s="47"/>
      <c r="AM13" s="47"/>
      <c r="AN13" s="47"/>
      <c r="AO13" s="46"/>
      <c r="BT13" s="49"/>
    </row>
    <row r="14" spans="1:72" ht="30" customHeight="1" x14ac:dyDescent="0.2">
      <c r="A14" s="28" t="s">
        <v>66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34"/>
      <c r="X14" s="34"/>
      <c r="Y14" s="34"/>
      <c r="Z14" s="33"/>
      <c r="AA14" s="33"/>
      <c r="AB14" s="34"/>
      <c r="AC14" s="33"/>
      <c r="AD14" s="34"/>
      <c r="AE14" s="34"/>
      <c r="AF14" s="34"/>
      <c r="AG14" s="34"/>
      <c r="AH14" s="24"/>
      <c r="AI14" s="24"/>
      <c r="AJ14" s="24"/>
      <c r="AK14" s="24"/>
      <c r="AL14" s="24"/>
      <c r="AM14" s="24"/>
      <c r="AN14" s="24"/>
      <c r="AO14" s="34"/>
      <c r="BT14" s="30"/>
    </row>
    <row r="15" spans="1:72" ht="20.100000000000001" customHeight="1" x14ac:dyDescent="0.2">
      <c r="A15" s="31" t="s">
        <v>24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24"/>
      <c r="M15" s="24"/>
      <c r="N15" s="24"/>
      <c r="O15" s="24"/>
      <c r="P15" s="24"/>
      <c r="Q15" s="24"/>
      <c r="R15" s="24"/>
      <c r="S15" s="52"/>
      <c r="T15" s="52"/>
      <c r="U15" s="24"/>
      <c r="V15" s="52"/>
      <c r="W15" s="24"/>
      <c r="X15" s="24"/>
      <c r="Y15" s="24"/>
      <c r="Z15" s="52"/>
      <c r="AA15" s="52"/>
      <c r="AB15" s="24"/>
      <c r="AC15" s="52"/>
      <c r="AD15" s="24"/>
      <c r="AE15" s="24"/>
      <c r="AF15" s="24"/>
      <c r="AG15" s="24"/>
      <c r="AH15" s="24"/>
      <c r="AI15" s="24"/>
      <c r="AJ15" s="24"/>
      <c r="AK15" s="52"/>
      <c r="AL15" s="52"/>
      <c r="AM15" s="24"/>
      <c r="AN15" s="52"/>
      <c r="AO15" s="24"/>
      <c r="BT15" s="30"/>
    </row>
    <row r="16" spans="1:72" ht="12" customHeight="1" x14ac:dyDescent="0.2">
      <c r="A16" s="57" t="s">
        <v>68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24"/>
      <c r="M16" s="24"/>
      <c r="N16" s="24"/>
      <c r="O16" s="52"/>
      <c r="P16" s="24"/>
      <c r="Q16" s="24"/>
      <c r="R16" s="24"/>
      <c r="S16" s="52"/>
      <c r="T16" s="52"/>
      <c r="U16" s="24"/>
      <c r="V16" s="52"/>
      <c r="W16" s="24"/>
      <c r="X16" s="24"/>
      <c r="Y16" s="24"/>
      <c r="Z16" s="52"/>
      <c r="AA16" s="52"/>
      <c r="AB16" s="24"/>
      <c r="AC16" s="52"/>
      <c r="AD16" s="24"/>
      <c r="AE16" s="24"/>
      <c r="AF16" s="24"/>
      <c r="AG16" s="24"/>
      <c r="AH16" s="24"/>
      <c r="AI16" s="24"/>
      <c r="AJ16" s="24"/>
      <c r="AK16" s="52"/>
      <c r="AL16" s="52"/>
      <c r="AM16" s="24"/>
      <c r="AN16" s="52"/>
      <c r="AO16" s="24"/>
      <c r="BT16" s="30"/>
    </row>
    <row r="17" spans="1:72" ht="12" customHeight="1" x14ac:dyDescent="0.2">
      <c r="A17" s="57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24"/>
      <c r="M17" s="24"/>
      <c r="N17" s="24"/>
      <c r="O17" s="52"/>
      <c r="P17" s="24"/>
      <c r="Q17" s="24"/>
      <c r="R17" s="24"/>
      <c r="S17" s="52"/>
      <c r="T17" s="52"/>
      <c r="U17" s="24"/>
      <c r="V17" s="52"/>
      <c r="W17" s="24"/>
      <c r="X17" s="24"/>
      <c r="Y17" s="24"/>
      <c r="Z17" s="52"/>
      <c r="AA17" s="52"/>
      <c r="AB17" s="24"/>
      <c r="AC17" s="52"/>
      <c r="AD17" s="24"/>
      <c r="AE17" s="24"/>
      <c r="AF17" s="24"/>
      <c r="AG17" s="24"/>
      <c r="AH17" s="24"/>
      <c r="AI17" s="24"/>
      <c r="AJ17" s="24"/>
      <c r="AK17" s="52"/>
      <c r="AL17" s="52"/>
      <c r="AM17" s="24"/>
      <c r="AN17" s="52"/>
      <c r="AO17" s="24"/>
      <c r="BT17" s="30"/>
    </row>
    <row r="18" spans="1:72" ht="12" customHeight="1" x14ac:dyDescent="0.2">
      <c r="A18" s="57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24"/>
      <c r="M18" s="24"/>
      <c r="N18" s="24"/>
      <c r="O18" s="52"/>
      <c r="P18" s="24"/>
      <c r="Q18" s="24"/>
      <c r="R18" s="24"/>
      <c r="S18" s="52"/>
      <c r="T18" s="52"/>
      <c r="U18" s="24"/>
      <c r="V18" s="52"/>
      <c r="W18" s="24"/>
      <c r="X18" s="24"/>
      <c r="Y18" s="24"/>
      <c r="Z18" s="52"/>
      <c r="AA18" s="52"/>
      <c r="AB18" s="24"/>
      <c r="AC18" s="52"/>
      <c r="AD18" s="24"/>
      <c r="AE18" s="24"/>
      <c r="AF18" s="24"/>
      <c r="AG18" s="24"/>
      <c r="AH18" s="24"/>
      <c r="AI18" s="24"/>
      <c r="AJ18" s="24"/>
      <c r="AK18" s="52"/>
      <c r="AL18" s="52"/>
      <c r="AM18" s="24"/>
      <c r="AN18" s="52"/>
      <c r="AO18" s="24"/>
      <c r="BT18" s="30"/>
    </row>
    <row r="19" spans="1:72" ht="12" customHeight="1" x14ac:dyDescent="0.2">
      <c r="A19" s="57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24"/>
      <c r="M19" s="24"/>
      <c r="N19" s="24"/>
      <c r="O19" s="52"/>
      <c r="P19" s="24"/>
      <c r="Q19" s="24"/>
      <c r="R19" s="24"/>
      <c r="S19" s="52"/>
      <c r="T19" s="52"/>
      <c r="U19" s="24"/>
      <c r="V19" s="52"/>
      <c r="W19" s="24"/>
      <c r="X19" s="24"/>
      <c r="Y19" s="24"/>
      <c r="Z19" s="52"/>
      <c r="AA19" s="52"/>
      <c r="AB19" s="24"/>
      <c r="AC19" s="52"/>
      <c r="AD19" s="24"/>
      <c r="AE19" s="24"/>
      <c r="AF19" s="24"/>
      <c r="AG19" s="24"/>
      <c r="AH19" s="24"/>
      <c r="AI19" s="24"/>
      <c r="AJ19" s="24"/>
      <c r="AK19" s="52"/>
      <c r="AL19" s="52"/>
      <c r="AM19" s="24"/>
      <c r="AN19" s="52"/>
      <c r="AO19" s="24"/>
      <c r="BT19" s="30"/>
    </row>
    <row r="20" spans="1:72" ht="12" customHeight="1" x14ac:dyDescent="0.2">
      <c r="A20" s="57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24"/>
      <c r="M20" s="24"/>
      <c r="N20" s="24"/>
      <c r="O20" s="52"/>
      <c r="P20" s="24"/>
      <c r="Q20" s="24"/>
      <c r="R20" s="24"/>
      <c r="S20" s="52"/>
      <c r="T20" s="52"/>
      <c r="U20" s="24"/>
      <c r="V20" s="52"/>
      <c r="W20" s="24"/>
      <c r="X20" s="24"/>
      <c r="Y20" s="24"/>
      <c r="Z20" s="52"/>
      <c r="AA20" s="52"/>
      <c r="AB20" s="24"/>
      <c r="AC20" s="52"/>
      <c r="AD20" s="24"/>
      <c r="AE20" s="24"/>
      <c r="AF20" s="24"/>
      <c r="AG20" s="24"/>
      <c r="AH20" s="24"/>
      <c r="AI20" s="24"/>
      <c r="AJ20" s="24"/>
      <c r="AK20" s="52"/>
      <c r="AL20" s="52"/>
      <c r="AM20" s="24"/>
      <c r="AN20" s="52"/>
      <c r="AO20" s="24"/>
      <c r="BT20" s="30"/>
    </row>
    <row r="21" spans="1:72" ht="12" customHeight="1" x14ac:dyDescent="0.2">
      <c r="A21" s="57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24"/>
      <c r="M21" s="24"/>
      <c r="N21" s="24"/>
      <c r="O21" s="52"/>
      <c r="P21" s="24"/>
      <c r="Q21" s="24"/>
      <c r="R21" s="24"/>
      <c r="S21" s="52"/>
      <c r="T21" s="52"/>
      <c r="U21" s="24"/>
      <c r="V21" s="52"/>
      <c r="W21" s="24"/>
      <c r="X21" s="24"/>
      <c r="Y21" s="24"/>
      <c r="Z21" s="52"/>
      <c r="AA21" s="52"/>
      <c r="AB21" s="24"/>
      <c r="AC21" s="52"/>
      <c r="AD21" s="24"/>
      <c r="AE21" s="24"/>
      <c r="AF21" s="24"/>
      <c r="AG21" s="24"/>
      <c r="AH21" s="24"/>
      <c r="AI21" s="24"/>
      <c r="AJ21" s="24"/>
      <c r="AK21" s="52"/>
      <c r="AL21" s="52"/>
      <c r="AM21" s="24"/>
      <c r="AN21" s="52"/>
      <c r="AO21" s="24"/>
      <c r="BT21" s="30"/>
    </row>
    <row r="22" spans="1:72" ht="60" x14ac:dyDescent="0.2">
      <c r="A22" s="40" t="s">
        <v>25</v>
      </c>
      <c r="B22" s="40" t="s">
        <v>26</v>
      </c>
      <c r="C22" s="41" t="s">
        <v>27</v>
      </c>
      <c r="D22" s="40" t="s">
        <v>28</v>
      </c>
      <c r="E22" s="40" t="s">
        <v>29</v>
      </c>
      <c r="F22" s="40" t="s">
        <v>30</v>
      </c>
      <c r="G22" s="40" t="s">
        <v>34</v>
      </c>
      <c r="H22" s="40" t="s">
        <v>35</v>
      </c>
      <c r="I22" s="40" t="s">
        <v>0</v>
      </c>
      <c r="J22" s="40" t="s">
        <v>22</v>
      </c>
      <c r="K22" s="40" t="s">
        <v>23</v>
      </c>
      <c r="L22" s="24"/>
      <c r="M22" s="52"/>
      <c r="N22" s="24"/>
      <c r="O22" s="24"/>
      <c r="P22" s="52"/>
      <c r="Q22" s="52"/>
      <c r="R22" s="24"/>
      <c r="S22" s="52"/>
      <c r="T22" s="24"/>
      <c r="U22" s="24"/>
      <c r="V22" s="24"/>
      <c r="W22" s="24"/>
      <c r="X22" s="24"/>
      <c r="Y22" s="24"/>
      <c r="Z22" s="24"/>
      <c r="AA22" s="52"/>
      <c r="AB22" s="52"/>
      <c r="AC22" s="24"/>
      <c r="AD22" s="52"/>
      <c r="AE22" s="24"/>
      <c r="BJ22" s="30"/>
    </row>
    <row r="23" spans="1:72" ht="12" x14ac:dyDescent="0.2">
      <c r="A23" s="42">
        <v>2000</v>
      </c>
      <c r="B23" s="43">
        <v>12</v>
      </c>
      <c r="C23" s="44">
        <v>18</v>
      </c>
      <c r="D23" s="42">
        <f>(A23*(B23/100))</f>
        <v>240</v>
      </c>
      <c r="E23" s="42">
        <f t="shared" ref="E23:E24" si="5">A23-D23</f>
        <v>1760</v>
      </c>
      <c r="F23" s="42">
        <f>Tabela3671824320[[#This Row],[Vlr. p/ Calc. da BC. do 
Difal]]/C24</f>
        <v>2146.3414634146338</v>
      </c>
      <c r="G23" s="42">
        <f t="shared" ref="G23" si="6">(F23*(B23/100))</f>
        <v>257.56097560975604</v>
      </c>
      <c r="H23" s="42">
        <f t="shared" ref="H23" si="7">(F23*(C23/100))</f>
        <v>386.34146341463406</v>
      </c>
      <c r="I23" s="42">
        <f t="shared" ref="I23:I24" si="8">H23-G23</f>
        <v>128.78048780487802</v>
      </c>
      <c r="J23" s="42">
        <f t="shared" ref="J23:J24" si="9">I23*(60/100)</f>
        <v>77.268292682926813</v>
      </c>
      <c r="K23" s="42">
        <v>0</v>
      </c>
      <c r="L23" s="24"/>
      <c r="M23" s="24"/>
      <c r="N23" s="24"/>
      <c r="O23" s="24"/>
      <c r="P23" s="52"/>
      <c r="Q23" s="52"/>
      <c r="R23" s="24"/>
      <c r="S23" s="52"/>
      <c r="T23" s="24"/>
      <c r="U23" s="24"/>
      <c r="V23" s="24"/>
      <c r="W23" s="24"/>
      <c r="X23" s="24"/>
      <c r="Y23" s="24"/>
      <c r="Z23" s="24"/>
      <c r="AA23" s="52"/>
      <c r="AB23" s="52"/>
      <c r="AC23" s="24"/>
      <c r="AD23" s="52"/>
      <c r="AE23" s="24"/>
      <c r="BJ23" s="30"/>
    </row>
    <row r="24" spans="1:72" ht="12" x14ac:dyDescent="0.2">
      <c r="A24" s="24"/>
      <c r="B24" s="50"/>
      <c r="C24" s="51">
        <f>(1-(C23/100))</f>
        <v>0.82000000000000006</v>
      </c>
      <c r="D24" s="52"/>
      <c r="E24" s="53"/>
      <c r="F24" s="24"/>
      <c r="G24" s="24"/>
      <c r="H24" s="53"/>
      <c r="I24" s="24"/>
      <c r="J24" s="24"/>
      <c r="K24" s="53"/>
      <c r="L24" s="52"/>
      <c r="M24" s="24"/>
      <c r="N24" s="24"/>
      <c r="O24" s="24"/>
      <c r="P24" s="52"/>
      <c r="Q24" s="52"/>
      <c r="R24" s="24"/>
      <c r="S24" s="52"/>
      <c r="T24" s="24"/>
      <c r="U24" s="24"/>
      <c r="V24" s="24"/>
      <c r="W24" s="24"/>
      <c r="X24" s="24"/>
      <c r="Y24" s="24"/>
      <c r="Z24" s="24"/>
      <c r="AA24" s="52"/>
      <c r="AB24" s="52"/>
      <c r="AC24" s="24"/>
      <c r="AD24" s="52"/>
      <c r="AE24" s="24"/>
      <c r="BJ24" s="30"/>
    </row>
    <row r="25" spans="1:72" ht="12" x14ac:dyDescent="0.2">
      <c r="A25" s="24"/>
      <c r="B25" s="24"/>
      <c r="C25" s="24"/>
      <c r="D25" s="24"/>
      <c r="E25" s="52"/>
      <c r="F25" s="52"/>
      <c r="G25" s="24"/>
      <c r="H25" s="52"/>
      <c r="I25" s="52"/>
      <c r="J25" s="24"/>
      <c r="K25" s="52"/>
      <c r="L25" s="52"/>
      <c r="M25" s="24"/>
      <c r="N25" s="52"/>
      <c r="O25" s="52"/>
      <c r="P25" s="24"/>
      <c r="Q25" s="52"/>
      <c r="R25" s="24"/>
      <c r="S25" s="52"/>
      <c r="T25" s="52"/>
      <c r="U25" s="24"/>
      <c r="V25" s="52"/>
      <c r="W25" s="24"/>
      <c r="X25" s="24"/>
      <c r="Y25" s="24"/>
      <c r="Z25" s="52"/>
      <c r="AA25" s="52"/>
      <c r="AB25" s="24"/>
      <c r="AC25" s="52"/>
      <c r="AD25" s="24"/>
      <c r="AE25" s="24"/>
      <c r="AF25" s="24"/>
      <c r="AG25" s="24"/>
      <c r="AH25" s="24"/>
      <c r="AI25" s="24"/>
      <c r="AJ25" s="24"/>
      <c r="AK25" s="52"/>
      <c r="AL25" s="52"/>
      <c r="AM25" s="24"/>
      <c r="AN25" s="52"/>
      <c r="AO25" s="24"/>
      <c r="BT25" s="30"/>
    </row>
    <row r="26" spans="1:72" ht="30" customHeight="1" x14ac:dyDescent="0.2">
      <c r="A26" s="28" t="s">
        <v>69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4"/>
      <c r="M26" s="24"/>
      <c r="N26" s="24"/>
      <c r="O26" s="24"/>
      <c r="P26" s="24"/>
      <c r="Q26" s="24"/>
      <c r="R26" s="24"/>
      <c r="S26" s="52"/>
      <c r="T26" s="52"/>
      <c r="U26" s="24"/>
      <c r="V26" s="52"/>
      <c r="W26" s="24"/>
      <c r="X26" s="24"/>
      <c r="Y26" s="24"/>
      <c r="Z26" s="52"/>
      <c r="AA26" s="52"/>
      <c r="AB26" s="24"/>
      <c r="AC26" s="52"/>
      <c r="AD26" s="24"/>
      <c r="AE26" s="24"/>
      <c r="AF26" s="24"/>
      <c r="AG26" s="24"/>
      <c r="AH26" s="24"/>
      <c r="AI26" s="24"/>
      <c r="AJ26" s="24"/>
      <c r="AK26" s="52"/>
      <c r="AL26" s="52"/>
      <c r="AM26" s="24"/>
      <c r="AN26" s="52"/>
      <c r="AO26" s="24"/>
      <c r="BT26" s="30"/>
    </row>
    <row r="27" spans="1:72" ht="20.100000000000001" customHeight="1" x14ac:dyDescent="0.2">
      <c r="A27" s="31" t="s">
        <v>24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24"/>
      <c r="M27" s="24"/>
      <c r="N27" s="24"/>
      <c r="O27" s="24"/>
      <c r="P27" s="24"/>
      <c r="Q27" s="24"/>
      <c r="R27" s="24"/>
      <c r="S27" s="52"/>
      <c r="T27" s="52"/>
      <c r="U27" s="24"/>
      <c r="V27" s="52"/>
      <c r="W27" s="24"/>
      <c r="X27" s="24"/>
      <c r="Y27" s="24"/>
      <c r="Z27" s="52"/>
      <c r="AA27" s="52"/>
      <c r="AB27" s="24"/>
      <c r="AC27" s="52"/>
      <c r="AD27" s="24"/>
      <c r="AE27" s="24"/>
      <c r="AF27" s="24"/>
      <c r="AG27" s="24"/>
      <c r="AH27" s="24"/>
      <c r="AI27" s="24"/>
      <c r="AJ27" s="24"/>
      <c r="AK27" s="52"/>
      <c r="AL27" s="52"/>
      <c r="AM27" s="24"/>
      <c r="AN27" s="52"/>
      <c r="AO27" s="24"/>
      <c r="BT27" s="30"/>
    </row>
    <row r="28" spans="1:72" ht="11.1" customHeight="1" x14ac:dyDescent="0.2">
      <c r="A28" s="57" t="s">
        <v>70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24"/>
      <c r="M28" s="24"/>
      <c r="N28" s="24"/>
      <c r="O28" s="52"/>
      <c r="P28" s="24"/>
      <c r="Q28" s="24"/>
      <c r="R28" s="24"/>
      <c r="S28" s="52"/>
      <c r="T28" s="52"/>
      <c r="U28" s="24"/>
      <c r="V28" s="52"/>
      <c r="W28" s="24"/>
      <c r="X28" s="24"/>
      <c r="Y28" s="24"/>
      <c r="Z28" s="52"/>
      <c r="AA28" s="52"/>
      <c r="AB28" s="24"/>
      <c r="AC28" s="52"/>
      <c r="AD28" s="24"/>
      <c r="AE28" s="24"/>
      <c r="AF28" s="24"/>
      <c r="AG28" s="24"/>
      <c r="AH28" s="24"/>
      <c r="AI28" s="24"/>
      <c r="AJ28" s="24"/>
      <c r="AK28" s="52"/>
      <c r="AL28" s="52"/>
      <c r="AM28" s="24"/>
      <c r="AN28" s="52"/>
      <c r="AO28" s="24"/>
      <c r="BT28" s="30"/>
    </row>
    <row r="29" spans="1:72" ht="11.1" customHeight="1" x14ac:dyDescent="0.2">
      <c r="A29" s="57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24"/>
      <c r="M29" s="24"/>
      <c r="N29" s="24"/>
      <c r="O29" s="52"/>
      <c r="P29" s="24"/>
      <c r="Q29" s="24"/>
      <c r="R29" s="24"/>
      <c r="S29" s="52"/>
      <c r="T29" s="52"/>
      <c r="U29" s="24"/>
      <c r="V29" s="52"/>
      <c r="W29" s="24"/>
      <c r="X29" s="24"/>
      <c r="Y29" s="24"/>
      <c r="Z29" s="52"/>
      <c r="AA29" s="52"/>
      <c r="AB29" s="24"/>
      <c r="AC29" s="52"/>
      <c r="AD29" s="24"/>
      <c r="AE29" s="24"/>
      <c r="AF29" s="24"/>
      <c r="AG29" s="24"/>
      <c r="AH29" s="24"/>
      <c r="AI29" s="24"/>
      <c r="AJ29" s="24"/>
      <c r="AK29" s="52"/>
      <c r="AL29" s="52"/>
      <c r="AM29" s="24"/>
      <c r="AN29" s="52"/>
      <c r="AO29" s="24"/>
      <c r="BT29" s="30"/>
    </row>
    <row r="30" spans="1:72" ht="11.1" customHeight="1" x14ac:dyDescent="0.2">
      <c r="A30" s="57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24"/>
      <c r="M30" s="24"/>
      <c r="N30" s="24"/>
      <c r="O30" s="52"/>
      <c r="P30" s="24"/>
      <c r="Q30" s="24"/>
      <c r="R30" s="24"/>
      <c r="S30" s="52"/>
      <c r="T30" s="52"/>
      <c r="U30" s="24"/>
      <c r="V30" s="52"/>
      <c r="W30" s="24"/>
      <c r="X30" s="24"/>
      <c r="Y30" s="24"/>
      <c r="Z30" s="52"/>
      <c r="AA30" s="52"/>
      <c r="AB30" s="24"/>
      <c r="AC30" s="52"/>
      <c r="AD30" s="24"/>
      <c r="AE30" s="24"/>
      <c r="AF30" s="24"/>
      <c r="AG30" s="24"/>
      <c r="AH30" s="24"/>
      <c r="AI30" s="24"/>
      <c r="AJ30" s="24"/>
      <c r="AK30" s="52"/>
      <c r="AL30" s="52"/>
      <c r="AM30" s="24"/>
      <c r="AN30" s="52"/>
      <c r="AO30" s="24"/>
      <c r="BT30" s="30"/>
    </row>
    <row r="31" spans="1:72" ht="11.1" customHeight="1" x14ac:dyDescent="0.2">
      <c r="A31" s="57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24"/>
      <c r="M31" s="24"/>
      <c r="N31" s="24"/>
      <c r="O31" s="52"/>
      <c r="P31" s="24"/>
      <c r="Q31" s="24"/>
      <c r="R31" s="24"/>
      <c r="S31" s="52"/>
      <c r="T31" s="52"/>
      <c r="U31" s="24"/>
      <c r="V31" s="52"/>
      <c r="W31" s="24"/>
      <c r="X31" s="24"/>
      <c r="Y31" s="24"/>
      <c r="Z31" s="52"/>
      <c r="AA31" s="52"/>
      <c r="AB31" s="24"/>
      <c r="AC31" s="52"/>
      <c r="AD31" s="24"/>
      <c r="AE31" s="24"/>
      <c r="AF31" s="24"/>
      <c r="AG31" s="24"/>
      <c r="AH31" s="24"/>
      <c r="AI31" s="24"/>
      <c r="AJ31" s="24"/>
      <c r="AK31" s="52"/>
      <c r="AL31" s="52"/>
      <c r="AM31" s="24"/>
      <c r="AN31" s="52"/>
      <c r="AO31" s="24"/>
      <c r="BT31" s="30"/>
    </row>
    <row r="32" spans="1:72" ht="11.1" customHeight="1" x14ac:dyDescent="0.2">
      <c r="A32" s="57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24"/>
      <c r="M32" s="24"/>
      <c r="N32" s="24"/>
      <c r="O32" s="52"/>
      <c r="P32" s="24"/>
      <c r="Q32" s="24"/>
      <c r="R32" s="24"/>
      <c r="S32" s="52"/>
      <c r="T32" s="52"/>
      <c r="U32" s="24"/>
      <c r="V32" s="52"/>
      <c r="W32" s="24"/>
      <c r="X32" s="24"/>
      <c r="Y32" s="24"/>
      <c r="Z32" s="52"/>
      <c r="AA32" s="52"/>
      <c r="AB32" s="24"/>
      <c r="AC32" s="52"/>
      <c r="AD32" s="24"/>
      <c r="AE32" s="24"/>
      <c r="AF32" s="24"/>
      <c r="AG32" s="24"/>
      <c r="AH32" s="24"/>
      <c r="AI32" s="24"/>
      <c r="AJ32" s="24"/>
      <c r="AK32" s="52"/>
      <c r="AL32" s="52"/>
      <c r="AM32" s="24"/>
      <c r="AN32" s="52"/>
      <c r="AO32" s="24"/>
      <c r="BT32" s="30"/>
    </row>
    <row r="33" spans="1:72" ht="11.1" customHeight="1" x14ac:dyDescent="0.2">
      <c r="A33" s="57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24"/>
      <c r="M33" s="24"/>
      <c r="N33" s="24"/>
      <c r="O33" s="52"/>
      <c r="P33" s="24"/>
      <c r="Q33" s="24"/>
      <c r="R33" s="24"/>
      <c r="S33" s="52"/>
      <c r="T33" s="52"/>
      <c r="U33" s="24"/>
      <c r="V33" s="52"/>
      <c r="W33" s="24"/>
      <c r="X33" s="24"/>
      <c r="Y33" s="24"/>
      <c r="Z33" s="52"/>
      <c r="AA33" s="52"/>
      <c r="AB33" s="24"/>
      <c r="AC33" s="52"/>
      <c r="AD33" s="24"/>
      <c r="AE33" s="24"/>
      <c r="AF33" s="24"/>
      <c r="AG33" s="24"/>
      <c r="AH33" s="24"/>
      <c r="AI33" s="24"/>
      <c r="AJ33" s="24"/>
      <c r="AK33" s="52"/>
      <c r="AL33" s="52"/>
      <c r="AM33" s="24"/>
      <c r="AN33" s="52"/>
      <c r="AO33" s="24"/>
      <c r="BT33" s="30"/>
    </row>
    <row r="34" spans="1:72" ht="60" x14ac:dyDescent="0.2">
      <c r="A34" s="40" t="s">
        <v>25</v>
      </c>
      <c r="B34" s="40" t="s">
        <v>26</v>
      </c>
      <c r="C34" s="41" t="s">
        <v>27</v>
      </c>
      <c r="D34" s="40" t="s">
        <v>28</v>
      </c>
      <c r="E34" s="40" t="s">
        <v>29</v>
      </c>
      <c r="F34" s="40" t="s">
        <v>30</v>
      </c>
      <c r="G34" s="40" t="s">
        <v>34</v>
      </c>
      <c r="H34" s="40" t="s">
        <v>35</v>
      </c>
      <c r="I34" s="40" t="s">
        <v>0</v>
      </c>
      <c r="J34" s="40" t="s">
        <v>22</v>
      </c>
      <c r="K34" s="40" t="s">
        <v>23</v>
      </c>
      <c r="L34" s="24"/>
      <c r="M34" s="24"/>
      <c r="N34" s="24"/>
      <c r="O34" s="24"/>
      <c r="P34" s="24"/>
      <c r="Q34" s="24"/>
      <c r="R34" s="24"/>
      <c r="S34" s="52"/>
      <c r="T34" s="24"/>
      <c r="U34" s="24"/>
      <c r="V34" s="24"/>
      <c r="W34" s="24"/>
      <c r="X34" s="24"/>
      <c r="Y34" s="24"/>
      <c r="Z34" s="24"/>
      <c r="AA34" s="52"/>
      <c r="AB34" s="52"/>
      <c r="AC34" s="24"/>
      <c r="AD34" s="52"/>
      <c r="AE34" s="24"/>
      <c r="BJ34" s="30"/>
    </row>
    <row r="35" spans="1:72" ht="12" x14ac:dyDescent="0.2">
      <c r="A35" s="42">
        <v>1000</v>
      </c>
      <c r="B35" s="43">
        <v>12</v>
      </c>
      <c r="C35" s="44">
        <v>18</v>
      </c>
      <c r="D35" s="42">
        <f t="shared" ref="D35" si="10">(A35*(B35/100))</f>
        <v>120</v>
      </c>
      <c r="E35" s="42">
        <f t="shared" ref="E35" si="11">A35-D35</f>
        <v>880</v>
      </c>
      <c r="F35" s="42">
        <f>Tabela36718243421[[#This Row],[Vlr. p/ Calc. da BC. do 
Difal]]/C36</f>
        <v>1073.1707317073169</v>
      </c>
      <c r="G35" s="42">
        <f t="shared" ref="G35" si="12">(A35*(B35/100))</f>
        <v>120</v>
      </c>
      <c r="H35" s="42">
        <f t="shared" ref="H35" si="13">(F35*(C35/100))</f>
        <v>193.17073170731703</v>
      </c>
      <c r="I35" s="42">
        <f>H35-G35</f>
        <v>73.170731707317032</v>
      </c>
      <c r="J35" s="42">
        <f t="shared" ref="J35" si="14">I35*(40/100)</f>
        <v>29.268292682926813</v>
      </c>
      <c r="K35" s="42">
        <f t="shared" ref="K35" si="15">I35*(60/100)</f>
        <v>43.902439024390219</v>
      </c>
      <c r="L35" s="52"/>
      <c r="M35" s="24"/>
      <c r="N35" s="24"/>
      <c r="O35" s="24"/>
      <c r="P35" s="52"/>
      <c r="Q35" s="52"/>
      <c r="R35" s="24"/>
      <c r="S35" s="52"/>
      <c r="T35" s="24"/>
      <c r="U35" s="24"/>
      <c r="V35" s="24"/>
      <c r="W35" s="24"/>
      <c r="X35" s="24"/>
      <c r="Y35" s="24"/>
      <c r="Z35" s="24"/>
      <c r="AA35" s="52"/>
      <c r="AB35" s="52"/>
      <c r="AC35" s="24"/>
      <c r="AD35" s="52"/>
      <c r="AE35" s="24"/>
      <c r="BJ35" s="30"/>
    </row>
    <row r="36" spans="1:72" ht="12" x14ac:dyDescent="0.2">
      <c r="A36" s="24"/>
      <c r="B36" s="50"/>
      <c r="C36" s="51">
        <f>(1-(C35/100))</f>
        <v>0.82000000000000006</v>
      </c>
      <c r="D36" s="52"/>
      <c r="E36" s="53"/>
      <c r="F36" s="24"/>
      <c r="G36" s="24"/>
      <c r="H36" s="53"/>
      <c r="I36" s="24"/>
      <c r="J36" s="24"/>
      <c r="K36" s="53"/>
      <c r="L36" s="52"/>
      <c r="M36" s="24"/>
      <c r="N36" s="24"/>
      <c r="O36" s="24"/>
      <c r="P36" s="52"/>
      <c r="Q36" s="52"/>
      <c r="R36" s="24"/>
      <c r="S36" s="52"/>
      <c r="T36" s="24"/>
      <c r="U36" s="24"/>
      <c r="V36" s="24"/>
      <c r="W36" s="24"/>
      <c r="X36" s="24"/>
      <c r="Y36" s="24"/>
      <c r="Z36" s="24"/>
      <c r="AA36" s="52"/>
      <c r="AB36" s="52"/>
      <c r="AC36" s="24"/>
      <c r="AD36" s="52"/>
      <c r="AE36" s="24"/>
      <c r="BJ36" s="30"/>
    </row>
    <row r="37" spans="1:72" ht="12" x14ac:dyDescent="0.2">
      <c r="A37" s="24"/>
      <c r="B37" s="24"/>
      <c r="C37" s="24"/>
      <c r="D37" s="52"/>
      <c r="E37" s="52"/>
      <c r="F37" s="56"/>
      <c r="G37" s="52"/>
      <c r="H37" s="24"/>
      <c r="I37" s="24"/>
      <c r="J37" s="24"/>
      <c r="K37" s="52"/>
      <c r="L37" s="52"/>
      <c r="M37" s="24"/>
      <c r="N37" s="24"/>
      <c r="O37" s="52"/>
      <c r="P37" s="24"/>
      <c r="Q37" s="24"/>
      <c r="R37" s="24"/>
      <c r="S37" s="52"/>
      <c r="T37" s="52"/>
      <c r="U37" s="24"/>
      <c r="V37" s="52"/>
      <c r="W37" s="24"/>
      <c r="X37" s="24"/>
      <c r="Y37" s="24"/>
      <c r="Z37" s="52"/>
      <c r="AA37" s="52"/>
      <c r="AB37" s="24"/>
      <c r="AC37" s="52"/>
      <c r="AD37" s="24"/>
      <c r="AE37" s="24"/>
      <c r="AF37" s="24"/>
      <c r="AG37" s="24"/>
      <c r="AH37" s="24"/>
      <c r="AI37" s="24"/>
      <c r="AJ37" s="24"/>
      <c r="AK37" s="52"/>
      <c r="AL37" s="52"/>
      <c r="AM37" s="24"/>
      <c r="AN37" s="52"/>
      <c r="AO37" s="24"/>
      <c r="BT37" s="30"/>
    </row>
    <row r="38" spans="1:72" ht="30" customHeight="1" x14ac:dyDescent="0.2">
      <c r="A38" s="28" t="s">
        <v>71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4"/>
      <c r="M38" s="24"/>
      <c r="N38" s="24"/>
      <c r="O38" s="24"/>
      <c r="P38" s="24"/>
      <c r="Q38" s="24"/>
      <c r="R38" s="24"/>
      <c r="S38" s="52"/>
      <c r="T38" s="52"/>
      <c r="U38" s="24"/>
      <c r="V38" s="52"/>
      <c r="W38" s="24"/>
      <c r="X38" s="24"/>
      <c r="Y38" s="24"/>
      <c r="Z38" s="52"/>
      <c r="AA38" s="52"/>
      <c r="AB38" s="24"/>
      <c r="AC38" s="52"/>
      <c r="AD38" s="24"/>
      <c r="AE38" s="24"/>
      <c r="AF38" s="24"/>
      <c r="AG38" s="24"/>
      <c r="AH38" s="24"/>
      <c r="AI38" s="24"/>
      <c r="AJ38" s="24"/>
      <c r="AK38" s="52"/>
      <c r="AL38" s="52"/>
      <c r="AM38" s="24"/>
      <c r="AN38" s="52"/>
      <c r="AO38" s="24"/>
      <c r="BT38" s="30"/>
    </row>
    <row r="39" spans="1:72" ht="20.100000000000001" customHeight="1" x14ac:dyDescent="0.2">
      <c r="A39" s="31" t="s">
        <v>24</v>
      </c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24"/>
      <c r="M39" s="24"/>
      <c r="N39" s="24"/>
      <c r="O39" s="24"/>
      <c r="P39" s="24"/>
      <c r="Q39" s="24"/>
      <c r="R39" s="24"/>
      <c r="S39" s="52"/>
      <c r="T39" s="52"/>
      <c r="U39" s="24"/>
      <c r="V39" s="52"/>
      <c r="W39" s="24"/>
      <c r="X39" s="24"/>
      <c r="Y39" s="24"/>
      <c r="Z39" s="52"/>
      <c r="AA39" s="52"/>
      <c r="AB39" s="24"/>
      <c r="AC39" s="52"/>
      <c r="AD39" s="24"/>
      <c r="AE39" s="24"/>
      <c r="AF39" s="24"/>
      <c r="AG39" s="24"/>
      <c r="AH39" s="24"/>
      <c r="AI39" s="24"/>
      <c r="AJ39" s="24"/>
      <c r="AK39" s="52"/>
      <c r="AL39" s="52"/>
      <c r="AM39" s="24"/>
      <c r="AN39" s="52"/>
      <c r="AO39" s="24"/>
      <c r="BT39" s="30"/>
    </row>
    <row r="40" spans="1:72" ht="12" customHeight="1" x14ac:dyDescent="0.2">
      <c r="A40" s="57" t="s">
        <v>72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24"/>
      <c r="M40" s="24"/>
      <c r="N40" s="24"/>
      <c r="O40" s="52"/>
      <c r="P40" s="24"/>
      <c r="Q40" s="24"/>
      <c r="R40" s="24"/>
      <c r="S40" s="52"/>
      <c r="T40" s="52"/>
      <c r="U40" s="24"/>
      <c r="V40" s="52"/>
      <c r="W40" s="24"/>
      <c r="X40" s="24"/>
      <c r="Y40" s="24"/>
      <c r="Z40" s="52"/>
      <c r="AA40" s="52"/>
      <c r="AB40" s="24"/>
      <c r="AC40" s="52"/>
      <c r="AD40" s="24"/>
      <c r="AE40" s="24"/>
      <c r="AF40" s="24"/>
      <c r="AG40" s="24"/>
      <c r="AH40" s="24"/>
      <c r="AI40" s="24"/>
      <c r="AJ40" s="24"/>
      <c r="AK40" s="52"/>
      <c r="AL40" s="52"/>
      <c r="AM40" s="24"/>
      <c r="AN40" s="52"/>
      <c r="AO40" s="24"/>
      <c r="BT40" s="30"/>
    </row>
    <row r="41" spans="1:72" ht="12" customHeight="1" x14ac:dyDescent="0.2">
      <c r="A41" s="57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24"/>
      <c r="M41" s="24"/>
      <c r="N41" s="24"/>
      <c r="O41" s="52"/>
      <c r="P41" s="24"/>
      <c r="Q41" s="24"/>
      <c r="R41" s="24"/>
      <c r="S41" s="52"/>
      <c r="T41" s="52"/>
      <c r="U41" s="24"/>
      <c r="V41" s="52"/>
      <c r="W41" s="24"/>
      <c r="X41" s="24"/>
      <c r="Y41" s="24"/>
      <c r="Z41" s="52"/>
      <c r="AA41" s="52"/>
      <c r="AB41" s="24"/>
      <c r="AC41" s="52"/>
      <c r="AD41" s="24"/>
      <c r="AE41" s="24"/>
      <c r="AF41" s="24"/>
      <c r="AG41" s="24"/>
      <c r="AH41" s="24"/>
      <c r="AI41" s="24"/>
      <c r="AJ41" s="24"/>
      <c r="AK41" s="52"/>
      <c r="AL41" s="52"/>
      <c r="AM41" s="24"/>
      <c r="AN41" s="52"/>
      <c r="AO41" s="24"/>
      <c r="BT41" s="30"/>
    </row>
    <row r="42" spans="1:72" ht="12" customHeight="1" x14ac:dyDescent="0.2">
      <c r="A42" s="57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24"/>
      <c r="M42" s="24"/>
      <c r="N42" s="24"/>
      <c r="O42" s="52"/>
      <c r="P42" s="24"/>
      <c r="Q42" s="24"/>
      <c r="R42" s="24"/>
      <c r="S42" s="52"/>
      <c r="T42" s="52"/>
      <c r="U42" s="24"/>
      <c r="V42" s="52"/>
      <c r="W42" s="24"/>
      <c r="X42" s="24"/>
      <c r="Y42" s="24"/>
      <c r="Z42" s="52"/>
      <c r="AA42" s="52"/>
      <c r="AB42" s="24"/>
      <c r="AC42" s="52"/>
      <c r="AD42" s="24"/>
      <c r="AE42" s="24"/>
      <c r="AF42" s="24"/>
      <c r="AG42" s="24"/>
      <c r="AH42" s="24"/>
      <c r="AI42" s="24"/>
      <c r="AJ42" s="24"/>
      <c r="AK42" s="52"/>
      <c r="AL42" s="52"/>
      <c r="AM42" s="24"/>
      <c r="AN42" s="52"/>
      <c r="AO42" s="24"/>
      <c r="BT42" s="30"/>
    </row>
    <row r="43" spans="1:72" ht="12" customHeight="1" x14ac:dyDescent="0.2">
      <c r="A43" s="57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24"/>
      <c r="M43" s="24"/>
      <c r="N43" s="24"/>
      <c r="O43" s="52"/>
      <c r="P43" s="24"/>
      <c r="Q43" s="24"/>
      <c r="R43" s="24"/>
      <c r="S43" s="52"/>
      <c r="T43" s="52"/>
      <c r="U43" s="24"/>
      <c r="V43" s="52"/>
      <c r="W43" s="24"/>
      <c r="X43" s="24"/>
      <c r="Y43" s="24"/>
      <c r="Z43" s="52"/>
      <c r="AA43" s="52"/>
      <c r="AB43" s="24"/>
      <c r="AC43" s="52"/>
      <c r="AD43" s="24"/>
      <c r="AE43" s="24"/>
      <c r="AF43" s="24"/>
      <c r="AG43" s="24"/>
      <c r="AH43" s="24"/>
      <c r="AI43" s="24"/>
      <c r="AJ43" s="24"/>
      <c r="AK43" s="52"/>
      <c r="AL43" s="52"/>
      <c r="AM43" s="24"/>
      <c r="AN43" s="52"/>
      <c r="AO43" s="24"/>
      <c r="BT43" s="30"/>
    </row>
    <row r="44" spans="1:72" ht="12" customHeight="1" x14ac:dyDescent="0.2">
      <c r="A44" s="57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24"/>
      <c r="M44" s="24"/>
      <c r="N44" s="24"/>
      <c r="O44" s="52"/>
      <c r="P44" s="24"/>
      <c r="Q44" s="24"/>
      <c r="R44" s="24"/>
      <c r="S44" s="52"/>
      <c r="T44" s="52"/>
      <c r="U44" s="24"/>
      <c r="V44" s="52"/>
      <c r="W44" s="24"/>
      <c r="X44" s="24"/>
      <c r="Y44" s="24"/>
      <c r="Z44" s="52"/>
      <c r="AA44" s="52"/>
      <c r="AB44" s="24"/>
      <c r="AC44" s="52"/>
      <c r="AD44" s="24"/>
      <c r="AE44" s="24"/>
      <c r="AF44" s="24"/>
      <c r="AG44" s="24"/>
      <c r="AH44" s="24"/>
      <c r="AI44" s="24"/>
      <c r="AJ44" s="24"/>
      <c r="AK44" s="52"/>
      <c r="AL44" s="52"/>
      <c r="AM44" s="24"/>
      <c r="AN44" s="52"/>
      <c r="AO44" s="24"/>
      <c r="BT44" s="30"/>
    </row>
    <row r="45" spans="1:72" ht="12" customHeight="1" x14ac:dyDescent="0.2">
      <c r="A45" s="57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24"/>
      <c r="M45" s="24"/>
      <c r="N45" s="24"/>
      <c r="O45" s="52"/>
      <c r="P45" s="24"/>
      <c r="Q45" s="24"/>
      <c r="R45" s="24"/>
      <c r="S45" s="52"/>
      <c r="T45" s="52"/>
      <c r="U45" s="24"/>
      <c r="V45" s="52"/>
      <c r="W45" s="24"/>
      <c r="X45" s="24"/>
      <c r="Y45" s="24"/>
      <c r="Z45" s="52"/>
      <c r="AA45" s="52"/>
      <c r="AB45" s="24"/>
      <c r="AC45" s="52"/>
      <c r="AD45" s="24"/>
      <c r="AE45" s="24"/>
      <c r="AF45" s="24"/>
      <c r="AG45" s="24"/>
      <c r="AH45" s="24"/>
      <c r="AI45" s="24"/>
      <c r="AJ45" s="24"/>
      <c r="AK45" s="52"/>
      <c r="AL45" s="52"/>
      <c r="AM45" s="24"/>
      <c r="AN45" s="52"/>
      <c r="AO45" s="24"/>
      <c r="BT45" s="30"/>
    </row>
    <row r="46" spans="1:72" ht="60" x14ac:dyDescent="0.2">
      <c r="A46" s="40" t="s">
        <v>25</v>
      </c>
      <c r="B46" s="40" t="s">
        <v>26</v>
      </c>
      <c r="C46" s="41" t="s">
        <v>27</v>
      </c>
      <c r="D46" s="40" t="s">
        <v>28</v>
      </c>
      <c r="E46" s="40" t="s">
        <v>29</v>
      </c>
      <c r="F46" s="40" t="s">
        <v>30</v>
      </c>
      <c r="G46" s="40" t="s">
        <v>34</v>
      </c>
      <c r="H46" s="40" t="s">
        <v>35</v>
      </c>
      <c r="I46" s="40" t="s">
        <v>36</v>
      </c>
      <c r="J46" s="40" t="s">
        <v>22</v>
      </c>
      <c r="K46" s="40" t="s">
        <v>23</v>
      </c>
      <c r="L46" s="24"/>
      <c r="M46" s="52"/>
      <c r="N46" s="52"/>
      <c r="O46" s="24"/>
      <c r="P46" s="52"/>
      <c r="Q46" s="24"/>
      <c r="R46" s="24"/>
      <c r="S46" s="24"/>
      <c r="T46" s="52"/>
      <c r="U46" s="52"/>
      <c r="V46" s="24"/>
      <c r="W46" s="52"/>
      <c r="X46" s="24"/>
      <c r="Y46" s="24"/>
      <c r="Z46" s="24"/>
      <c r="AA46" s="24"/>
      <c r="AB46" s="24"/>
      <c r="AC46" s="24"/>
      <c r="AD46" s="24"/>
      <c r="AE46" s="52"/>
      <c r="AF46" s="52"/>
      <c r="AG46" s="24"/>
      <c r="AH46" s="52"/>
      <c r="AI46" s="24"/>
      <c r="BN46" s="30"/>
    </row>
    <row r="47" spans="1:72" ht="12" x14ac:dyDescent="0.2">
      <c r="A47" s="42">
        <v>1500</v>
      </c>
      <c r="B47" s="43">
        <v>12</v>
      </c>
      <c r="C47" s="44">
        <v>18</v>
      </c>
      <c r="D47" s="42">
        <f t="shared" ref="D47:D48" si="16">(A47*(B47/100))</f>
        <v>180</v>
      </c>
      <c r="E47" s="42">
        <f t="shared" ref="E47" si="17">A47-D47</f>
        <v>1320</v>
      </c>
      <c r="F47" s="42">
        <f>Tabela3671824341824[[#This Row],[Vlr. p/ Calc. da BC. do 
Difal]]/C48</f>
        <v>1609.7560975609754</v>
      </c>
      <c r="G47" s="42">
        <f t="shared" ref="G47" si="18">(A47*(B47/100))</f>
        <v>180</v>
      </c>
      <c r="H47" s="42">
        <f t="shared" ref="H47" si="19">(F47*(C47/100))</f>
        <v>289.75609756097555</v>
      </c>
      <c r="I47" s="42">
        <f t="shared" ref="I47" si="20">H47-G47</f>
        <v>109.75609756097555</v>
      </c>
      <c r="J47" s="42">
        <f t="shared" ref="J47" si="21">I47*(40/100)</f>
        <v>43.902439024390219</v>
      </c>
      <c r="K47" s="42">
        <f t="shared" ref="K47" si="22">I47*(60/100)</f>
        <v>65.853658536585328</v>
      </c>
      <c r="L47" s="24"/>
      <c r="M47" s="52"/>
      <c r="N47" s="52"/>
      <c r="O47" s="24"/>
      <c r="P47" s="52"/>
      <c r="Q47" s="24"/>
      <c r="R47" s="24"/>
      <c r="S47" s="24"/>
      <c r="T47" s="52"/>
      <c r="U47" s="52"/>
      <c r="V47" s="24"/>
      <c r="W47" s="52"/>
      <c r="X47" s="24"/>
      <c r="Y47" s="24"/>
      <c r="Z47" s="24"/>
      <c r="AA47" s="24"/>
      <c r="AB47" s="24"/>
      <c r="AC47" s="24"/>
      <c r="AD47" s="24"/>
      <c r="AE47" s="52"/>
      <c r="AF47" s="52"/>
      <c r="AG47" s="24"/>
      <c r="AH47" s="52"/>
      <c r="AI47" s="24"/>
      <c r="BN47" s="30"/>
    </row>
    <row r="48" spans="1:72" ht="12" x14ac:dyDescent="0.2">
      <c r="A48" s="24"/>
      <c r="B48" s="50"/>
      <c r="C48" s="51">
        <f>(1-(C47/100))</f>
        <v>0.82000000000000006</v>
      </c>
      <c r="D48" s="52"/>
      <c r="E48" s="53"/>
      <c r="F48" s="24"/>
      <c r="G48" s="24"/>
      <c r="H48" s="53"/>
      <c r="I48" s="24"/>
      <c r="J48" s="24"/>
      <c r="K48" s="53"/>
      <c r="L48" s="24"/>
      <c r="M48" s="52"/>
      <c r="N48" s="52"/>
      <c r="O48" s="24"/>
      <c r="P48" s="52"/>
      <c r="Q48" s="24"/>
      <c r="R48" s="24"/>
      <c r="S48" s="24"/>
      <c r="T48" s="52"/>
      <c r="U48" s="52"/>
      <c r="V48" s="24"/>
      <c r="W48" s="52"/>
      <c r="X48" s="24"/>
      <c r="Y48" s="24"/>
      <c r="Z48" s="24"/>
      <c r="AA48" s="24"/>
      <c r="AB48" s="24"/>
      <c r="AC48" s="24"/>
      <c r="AD48" s="24"/>
      <c r="AE48" s="52"/>
      <c r="AF48" s="52"/>
      <c r="AG48" s="24"/>
      <c r="AH48" s="52"/>
      <c r="AI48" s="24"/>
      <c r="BN48" s="30"/>
    </row>
    <row r="49" spans="1:72" ht="12" x14ac:dyDescent="0.2">
      <c r="A49" s="74"/>
      <c r="B49" s="74"/>
      <c r="C49" s="74"/>
      <c r="D49" s="75"/>
      <c r="E49" s="75"/>
      <c r="F49" s="76"/>
      <c r="G49" s="75"/>
      <c r="H49" s="74"/>
      <c r="I49" s="74"/>
      <c r="J49" s="74"/>
      <c r="K49" s="75"/>
      <c r="L49" s="52"/>
      <c r="M49" s="24"/>
      <c r="N49" s="24"/>
      <c r="O49" s="52"/>
      <c r="P49" s="24"/>
      <c r="Q49" s="24"/>
      <c r="R49" s="24"/>
      <c r="S49" s="52"/>
      <c r="T49" s="52"/>
      <c r="U49" s="24"/>
      <c r="V49" s="52"/>
      <c r="W49" s="24"/>
      <c r="X49" s="24"/>
      <c r="Y49" s="24"/>
      <c r="Z49" s="52"/>
      <c r="AA49" s="52"/>
      <c r="AB49" s="24"/>
      <c r="AC49" s="52"/>
      <c r="AD49" s="24"/>
      <c r="AE49" s="24"/>
      <c r="AF49" s="24"/>
      <c r="AG49" s="24"/>
      <c r="AH49" s="24"/>
      <c r="AI49" s="24"/>
      <c r="AJ49" s="24"/>
      <c r="AK49" s="52"/>
      <c r="AL49" s="52"/>
      <c r="AM49" s="24"/>
      <c r="AN49" s="52"/>
      <c r="AO49" s="24"/>
      <c r="BT49" s="30"/>
    </row>
    <row r="50" spans="1:72" ht="12" x14ac:dyDescent="0.2">
      <c r="A50" s="60" t="s">
        <v>37</v>
      </c>
      <c r="B50" s="61" t="s">
        <v>38</v>
      </c>
      <c r="C50" s="61"/>
      <c r="D50" s="61"/>
      <c r="E50" s="52"/>
      <c r="F50" s="56"/>
      <c r="G50" s="52"/>
      <c r="H50" s="24"/>
      <c r="I50" s="24"/>
      <c r="J50" s="24"/>
      <c r="K50" s="52"/>
      <c r="L50" s="52"/>
      <c r="M50" s="24"/>
      <c r="N50" s="24"/>
      <c r="O50" s="52"/>
      <c r="P50" s="24"/>
      <c r="Q50" s="24"/>
      <c r="R50" s="24"/>
      <c r="S50" s="52"/>
      <c r="T50" s="52"/>
      <c r="U50" s="24"/>
      <c r="V50" s="52"/>
      <c r="W50" s="24"/>
      <c r="X50" s="24"/>
      <c r="Y50" s="24"/>
      <c r="Z50" s="52"/>
      <c r="AA50" s="52"/>
      <c r="AB50" s="24"/>
      <c r="AC50" s="52"/>
      <c r="AD50" s="24"/>
      <c r="AE50" s="24"/>
      <c r="AF50" s="24"/>
      <c r="AG50" s="24"/>
      <c r="AH50" s="24"/>
      <c r="AI50" s="24"/>
      <c r="AJ50" s="24"/>
      <c r="AK50" s="52"/>
      <c r="AL50" s="52"/>
      <c r="AM50" s="24"/>
      <c r="AN50" s="52"/>
      <c r="AO50" s="24"/>
      <c r="BT50" s="30"/>
    </row>
    <row r="51" spans="1:72" ht="12" x14ac:dyDescent="0.2">
      <c r="A51" s="62" t="s">
        <v>39</v>
      </c>
      <c r="B51" s="63" t="s">
        <v>40</v>
      </c>
      <c r="C51" s="63"/>
      <c r="D51" s="63"/>
      <c r="E51" s="52"/>
      <c r="F51" s="56"/>
      <c r="G51" s="52"/>
      <c r="H51" s="24"/>
      <c r="I51" s="24"/>
      <c r="J51" s="24"/>
      <c r="K51" s="52"/>
      <c r="L51" s="52"/>
      <c r="M51" s="24"/>
      <c r="N51" s="24"/>
      <c r="O51" s="52"/>
      <c r="P51" s="24"/>
      <c r="Q51" s="24"/>
      <c r="R51" s="24"/>
      <c r="S51" s="52"/>
      <c r="T51" s="52"/>
      <c r="U51" s="24"/>
      <c r="V51" s="52"/>
      <c r="W51" s="24"/>
      <c r="X51" s="24"/>
      <c r="Y51" s="24"/>
      <c r="Z51" s="52"/>
      <c r="AA51" s="52"/>
      <c r="AB51" s="24"/>
      <c r="AC51" s="52"/>
      <c r="AD51" s="24"/>
      <c r="AE51" s="24"/>
      <c r="AF51" s="24"/>
      <c r="AG51" s="24"/>
      <c r="AH51" s="24"/>
      <c r="AI51" s="24"/>
      <c r="AJ51" s="24"/>
      <c r="AK51" s="52"/>
      <c r="AL51" s="52"/>
      <c r="AM51" s="24"/>
      <c r="AN51" s="52"/>
      <c r="AO51" s="24"/>
      <c r="BT51" s="30"/>
    </row>
    <row r="52" spans="1:72" ht="12" x14ac:dyDescent="0.2">
      <c r="A52" s="64" t="s">
        <v>41</v>
      </c>
      <c r="B52" s="65" t="s">
        <v>42</v>
      </c>
      <c r="C52" s="65"/>
      <c r="D52" s="65"/>
      <c r="E52" s="52"/>
      <c r="F52" s="56"/>
      <c r="G52" s="52"/>
      <c r="H52" s="24"/>
      <c r="I52" s="24"/>
      <c r="J52" s="24"/>
      <c r="K52" s="52"/>
      <c r="L52" s="52"/>
      <c r="M52" s="24"/>
      <c r="N52" s="24"/>
      <c r="O52" s="52"/>
      <c r="P52" s="24"/>
      <c r="Q52" s="24"/>
      <c r="R52" s="24"/>
      <c r="S52" s="52"/>
      <c r="T52" s="52"/>
      <c r="U52" s="24"/>
      <c r="V52" s="52"/>
      <c r="W52" s="24"/>
      <c r="X52" s="24"/>
      <c r="Y52" s="24"/>
      <c r="Z52" s="52"/>
      <c r="AA52" s="52"/>
      <c r="AB52" s="24"/>
      <c r="AC52" s="52"/>
      <c r="AD52" s="24"/>
      <c r="AE52" s="24"/>
      <c r="AF52" s="24"/>
      <c r="AG52" s="24"/>
      <c r="AH52" s="24"/>
      <c r="AI52" s="24"/>
      <c r="AJ52" s="24"/>
      <c r="AK52" s="52"/>
      <c r="AL52" s="52"/>
      <c r="AM52" s="24"/>
      <c r="AN52" s="52"/>
      <c r="AO52" s="24"/>
      <c r="BT52" s="30"/>
    </row>
    <row r="53" spans="1:72" ht="12" x14ac:dyDescent="0.2">
      <c r="A53" s="62" t="s">
        <v>43</v>
      </c>
      <c r="B53" s="63" t="s">
        <v>44</v>
      </c>
      <c r="C53" s="63"/>
      <c r="D53" s="63"/>
      <c r="E53" s="52"/>
      <c r="F53" s="56"/>
      <c r="G53" s="52"/>
      <c r="H53" s="24"/>
      <c r="I53" s="24"/>
      <c r="J53" s="24"/>
      <c r="K53" s="52"/>
      <c r="L53" s="52"/>
      <c r="M53" s="24"/>
      <c r="N53" s="24"/>
      <c r="O53" s="52"/>
      <c r="P53" s="24"/>
      <c r="Q53" s="24"/>
      <c r="R53" s="24"/>
      <c r="S53" s="52"/>
      <c r="T53" s="52"/>
      <c r="U53" s="24"/>
      <c r="V53" s="52"/>
      <c r="W53" s="24"/>
      <c r="X53" s="24"/>
      <c r="Y53" s="24"/>
      <c r="Z53" s="52"/>
      <c r="AA53" s="52"/>
      <c r="AB53" s="24"/>
      <c r="AC53" s="52"/>
      <c r="AD53" s="24"/>
      <c r="AE53" s="24"/>
      <c r="AF53" s="24"/>
      <c r="AG53" s="24"/>
      <c r="AH53" s="24"/>
      <c r="AI53" s="24"/>
      <c r="AJ53" s="24"/>
      <c r="AK53" s="52"/>
      <c r="AL53" s="52"/>
      <c r="AM53" s="24"/>
      <c r="AN53" s="52"/>
      <c r="AO53" s="24"/>
      <c r="BT53" s="30"/>
    </row>
    <row r="54" spans="1:72" ht="12" x14ac:dyDescent="0.2">
      <c r="A54" s="64" t="s">
        <v>45</v>
      </c>
      <c r="B54" s="65" t="s">
        <v>46</v>
      </c>
      <c r="C54" s="65"/>
      <c r="D54" s="65"/>
      <c r="E54" s="52"/>
      <c r="F54" s="56"/>
      <c r="G54" s="52"/>
      <c r="H54" s="24"/>
      <c r="I54" s="24"/>
      <c r="J54" s="24"/>
      <c r="K54" s="52"/>
      <c r="L54" s="52"/>
      <c r="M54" s="24"/>
      <c r="N54" s="24"/>
      <c r="O54" s="52"/>
      <c r="P54" s="24"/>
      <c r="Q54" s="24"/>
      <c r="R54" s="24"/>
      <c r="S54" s="52"/>
      <c r="T54" s="52"/>
      <c r="U54" s="24"/>
      <c r="V54" s="52"/>
      <c r="W54" s="24"/>
      <c r="X54" s="24"/>
      <c r="Y54" s="24"/>
      <c r="Z54" s="52"/>
      <c r="AA54" s="52"/>
      <c r="AB54" s="24"/>
      <c r="AC54" s="52"/>
      <c r="AD54" s="24"/>
      <c r="AE54" s="24"/>
      <c r="AF54" s="24"/>
      <c r="AG54" s="24"/>
      <c r="AH54" s="24"/>
      <c r="AI54" s="24"/>
      <c r="AJ54" s="24"/>
      <c r="AK54" s="52"/>
      <c r="AL54" s="52"/>
      <c r="AM54" s="24"/>
      <c r="AN54" s="52"/>
      <c r="AO54" s="24"/>
      <c r="BT54" s="30"/>
    </row>
    <row r="55" spans="1:72" ht="12" x14ac:dyDescent="0.2">
      <c r="A55" s="62" t="s">
        <v>47</v>
      </c>
      <c r="B55" s="63" t="s">
        <v>48</v>
      </c>
      <c r="C55" s="63"/>
      <c r="D55" s="63"/>
      <c r="E55" s="52"/>
      <c r="F55" s="56"/>
      <c r="G55" s="52"/>
      <c r="H55" s="24"/>
      <c r="I55" s="24"/>
      <c r="J55" s="24"/>
      <c r="K55" s="52"/>
      <c r="L55" s="52"/>
      <c r="M55" s="24"/>
      <c r="N55" s="24"/>
      <c r="O55" s="52"/>
      <c r="P55" s="24"/>
      <c r="Q55" s="24"/>
      <c r="R55" s="24"/>
      <c r="S55" s="52"/>
      <c r="T55" s="52"/>
      <c r="U55" s="24"/>
      <c r="V55" s="52"/>
      <c r="W55" s="24"/>
      <c r="X55" s="24"/>
      <c r="Y55" s="24"/>
      <c r="Z55" s="52"/>
      <c r="AA55" s="52"/>
      <c r="AB55" s="24"/>
      <c r="AC55" s="52"/>
      <c r="AD55" s="24"/>
      <c r="AE55" s="24"/>
      <c r="AF55" s="24"/>
      <c r="AG55" s="24"/>
      <c r="AH55" s="24"/>
      <c r="AI55" s="24"/>
      <c r="AJ55" s="24"/>
      <c r="AK55" s="52"/>
      <c r="AL55" s="52"/>
      <c r="AM55" s="24"/>
      <c r="AN55" s="52"/>
      <c r="AO55" s="24"/>
      <c r="BT55" s="30"/>
    </row>
    <row r="56" spans="1:72" ht="12" x14ac:dyDescent="0.2">
      <c r="A56" s="64" t="s">
        <v>51</v>
      </c>
      <c r="B56" s="65" t="s">
        <v>52</v>
      </c>
      <c r="C56" s="65"/>
      <c r="D56" s="65"/>
      <c r="E56" s="52"/>
      <c r="F56" s="56"/>
      <c r="G56" s="52"/>
      <c r="H56" s="24"/>
      <c r="I56" s="24"/>
      <c r="J56" s="24"/>
      <c r="K56" s="52"/>
      <c r="L56" s="52"/>
      <c r="M56" s="24"/>
      <c r="N56" s="24"/>
      <c r="O56" s="52"/>
      <c r="P56" s="24"/>
      <c r="Q56" s="24"/>
      <c r="R56" s="24"/>
      <c r="S56" s="52"/>
      <c r="T56" s="52"/>
      <c r="U56" s="24"/>
      <c r="V56" s="52"/>
      <c r="W56" s="24"/>
      <c r="X56" s="24"/>
      <c r="Y56" s="24"/>
      <c r="Z56" s="52"/>
      <c r="AA56" s="52"/>
      <c r="AB56" s="24"/>
      <c r="AC56" s="52"/>
      <c r="AD56" s="24"/>
      <c r="AE56" s="24"/>
      <c r="AF56" s="24"/>
      <c r="AG56" s="24"/>
      <c r="AH56" s="24"/>
      <c r="AI56" s="24"/>
      <c r="AJ56" s="24"/>
      <c r="AK56" s="52"/>
      <c r="AL56" s="52"/>
      <c r="AM56" s="24"/>
      <c r="AN56" s="52"/>
      <c r="AO56" s="24"/>
      <c r="BT56" s="30"/>
    </row>
    <row r="57" spans="1:72" ht="12" x14ac:dyDescent="0.2"/>
    <row r="60" spans="1:72" ht="12" x14ac:dyDescent="0.2"/>
    <row r="61" spans="1:72" ht="12" x14ac:dyDescent="0.2"/>
    <row r="62" spans="1:72" ht="12" x14ac:dyDescent="0.2"/>
    <row r="63" spans="1:72" ht="12" x14ac:dyDescent="0.2"/>
    <row r="64" spans="1:72" ht="12" x14ac:dyDescent="0.2"/>
    <row r="65" ht="12" x14ac:dyDescent="0.2"/>
    <row r="66" ht="12" x14ac:dyDescent="0.2"/>
    <row r="67" ht="12" x14ac:dyDescent="0.2"/>
    <row r="68" ht="12" x14ac:dyDescent="0.2"/>
    <row r="73" ht="12" x14ac:dyDescent="0.2"/>
    <row r="74" ht="12" x14ac:dyDescent="0.2"/>
    <row r="75" ht="12" x14ac:dyDescent="0.2"/>
    <row r="76" ht="12" x14ac:dyDescent="0.2"/>
    <row r="77" ht="12" x14ac:dyDescent="0.2"/>
    <row r="78" ht="12" x14ac:dyDescent="0.2"/>
    <row r="79" ht="12" x14ac:dyDescent="0.2"/>
    <row r="80" ht="12" x14ac:dyDescent="0.2"/>
    <row r="81" ht="12" x14ac:dyDescent="0.2"/>
  </sheetData>
  <mergeCells count="20">
    <mergeCell ref="A39:K39"/>
    <mergeCell ref="A40:K45"/>
    <mergeCell ref="B55:D55"/>
    <mergeCell ref="B56:D56"/>
    <mergeCell ref="A1:K1"/>
    <mergeCell ref="A2:K2"/>
    <mergeCell ref="A3:K3"/>
    <mergeCell ref="A4:K9"/>
    <mergeCell ref="A14:K14"/>
    <mergeCell ref="A15:K15"/>
    <mergeCell ref="A16:K21"/>
    <mergeCell ref="B50:D50"/>
    <mergeCell ref="B51:D51"/>
    <mergeCell ref="B52:D52"/>
    <mergeCell ref="B53:D53"/>
    <mergeCell ref="B54:D54"/>
    <mergeCell ref="A26:K26"/>
    <mergeCell ref="A27:K27"/>
    <mergeCell ref="A28:K33"/>
    <mergeCell ref="A38:K38"/>
  </mergeCells>
  <pageMargins left="0.511811024" right="0.511811024" top="0.78740157499999996" bottom="0.78740157499999996" header="0.31496062000000002" footer="0.31496062000000002"/>
  <pageSetup paperSize="9" orientation="portrait" horizontalDpi="200" verticalDpi="200" r:id="rId1"/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82"/>
  <sheetViews>
    <sheetView topLeftCell="A25" workbookViewId="0">
      <selection activeCell="D22" sqref="D22"/>
    </sheetView>
  </sheetViews>
  <sheetFormatPr defaultRowHeight="0" zeroHeight="1" x14ac:dyDescent="0.2"/>
  <cols>
    <col min="1" max="1" width="8.42578125" style="27" bestFit="1" customWidth="1"/>
    <col min="2" max="2" width="4.7109375" style="27" bestFit="1" customWidth="1"/>
    <col min="3" max="3" width="10.28515625" style="27" customWidth="1"/>
    <col min="4" max="4" width="7.42578125" style="27" bestFit="1" customWidth="1"/>
    <col min="5" max="5" width="7" style="27" bestFit="1" customWidth="1"/>
    <col min="6" max="6" width="4.42578125" style="66" bestFit="1" customWidth="1"/>
    <col min="7" max="7" width="8.140625" style="27" bestFit="1" customWidth="1"/>
    <col min="8" max="8" width="4.140625" style="27" bestFit="1" customWidth="1"/>
    <col min="9" max="9" width="5.7109375" style="27" bestFit="1" customWidth="1"/>
    <col min="10" max="10" width="7" style="27" bestFit="1" customWidth="1"/>
    <col min="11" max="11" width="5.7109375" style="27" bestFit="1" customWidth="1"/>
    <col min="12" max="12" width="6" style="27" bestFit="1" customWidth="1"/>
    <col min="13" max="13" width="5.7109375" style="27" bestFit="1" customWidth="1"/>
    <col min="14" max="14" width="7.5703125" style="27" bestFit="1" customWidth="1"/>
    <col min="15" max="15" width="6" style="27" bestFit="1" customWidth="1"/>
    <col min="16" max="16" width="6.42578125" style="27" bestFit="1" customWidth="1"/>
    <col min="17" max="17" width="6.28515625" style="27" bestFit="1" customWidth="1"/>
    <col min="18" max="16384" width="9.140625" style="27"/>
  </cols>
  <sheetData>
    <row r="1" spans="1:73" ht="43.5" customHeight="1" x14ac:dyDescent="0.2">
      <c r="A1" s="67" t="s">
        <v>53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9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6"/>
    </row>
    <row r="2" spans="1:73" ht="30" customHeight="1" x14ac:dyDescent="0.2">
      <c r="A2" s="28" t="s">
        <v>63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9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BT2" s="30"/>
    </row>
    <row r="3" spans="1:73" ht="20.100000000000001" customHeight="1" x14ac:dyDescent="0.2">
      <c r="A3" s="31" t="s">
        <v>24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68"/>
      <c r="R3" s="34"/>
      <c r="S3" s="33"/>
      <c r="T3" s="33"/>
      <c r="U3" s="34"/>
      <c r="V3" s="33"/>
      <c r="W3" s="24"/>
      <c r="X3" s="24"/>
      <c r="Y3" s="24"/>
      <c r="Z3" s="24"/>
      <c r="AA3" s="24"/>
      <c r="AB3" s="24"/>
      <c r="AC3" s="24"/>
      <c r="AD3" s="33"/>
      <c r="AE3" s="33"/>
      <c r="AF3" s="34"/>
      <c r="AG3" s="24"/>
      <c r="AH3" s="34"/>
      <c r="AI3" s="34"/>
      <c r="AJ3" s="34"/>
      <c r="AK3" s="33"/>
      <c r="AL3" s="33"/>
      <c r="AM3" s="34"/>
      <c r="AN3" s="33"/>
      <c r="AO3" s="24"/>
      <c r="BT3" s="30"/>
    </row>
    <row r="4" spans="1:73" ht="15" customHeight="1" x14ac:dyDescent="0.2">
      <c r="A4" s="35" t="s">
        <v>54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4"/>
      <c r="N4" s="24"/>
      <c r="O4" s="24"/>
      <c r="P4" s="34"/>
      <c r="Q4" s="34"/>
      <c r="R4" s="34"/>
      <c r="S4" s="33"/>
      <c r="T4" s="33"/>
      <c r="U4" s="34"/>
      <c r="V4" s="33"/>
      <c r="W4" s="33"/>
      <c r="X4" s="34"/>
      <c r="Y4" s="34"/>
      <c r="Z4" s="34"/>
      <c r="AA4" s="33"/>
      <c r="AB4" s="33"/>
      <c r="AC4" s="34"/>
      <c r="AD4" s="24"/>
      <c r="AE4" s="24"/>
      <c r="AF4" s="24"/>
      <c r="AG4" s="34"/>
      <c r="AH4" s="34"/>
      <c r="AI4" s="34"/>
      <c r="AJ4" s="34"/>
      <c r="AK4" s="33"/>
      <c r="AL4" s="33"/>
      <c r="AM4" s="34"/>
      <c r="AN4" s="33"/>
      <c r="AO4" s="33"/>
      <c r="BT4" s="30"/>
    </row>
    <row r="5" spans="1:73" ht="15" customHeight="1" x14ac:dyDescent="0.2">
      <c r="A5" s="35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4"/>
      <c r="N5" s="34"/>
      <c r="O5" s="34"/>
      <c r="P5" s="24"/>
      <c r="Q5" s="24"/>
      <c r="R5" s="24"/>
      <c r="S5" s="24"/>
      <c r="T5" s="24"/>
      <c r="U5" s="24"/>
      <c r="V5" s="24"/>
      <c r="W5" s="26"/>
      <c r="X5" s="26"/>
      <c r="Y5" s="26"/>
      <c r="Z5" s="26"/>
      <c r="AA5" s="26"/>
      <c r="AC5" s="37"/>
      <c r="AD5" s="34"/>
      <c r="AE5" s="34"/>
      <c r="AF5" s="34"/>
      <c r="AG5" s="24"/>
      <c r="AH5" s="24"/>
      <c r="AI5" s="24"/>
      <c r="AJ5" s="24"/>
      <c r="AK5" s="24"/>
      <c r="AL5" s="24"/>
      <c r="AM5" s="24"/>
      <c r="AN5" s="24"/>
      <c r="AO5" s="26"/>
      <c r="BT5" s="30"/>
    </row>
    <row r="6" spans="1:73" ht="15" customHeight="1" x14ac:dyDescent="0.2">
      <c r="A6" s="35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24"/>
      <c r="N6" s="24"/>
      <c r="O6" s="24"/>
      <c r="P6" s="34"/>
      <c r="Q6" s="34"/>
      <c r="R6" s="34"/>
      <c r="S6" s="33"/>
      <c r="T6" s="33"/>
      <c r="U6" s="34"/>
      <c r="V6" s="33"/>
      <c r="W6" s="34"/>
      <c r="X6" s="34"/>
      <c r="Y6" s="34"/>
      <c r="Z6" s="33"/>
      <c r="AA6" s="33"/>
      <c r="AB6" s="34"/>
      <c r="AC6" s="33"/>
      <c r="AD6" s="24"/>
      <c r="AE6" s="24"/>
      <c r="AF6" s="34"/>
      <c r="AG6" s="34"/>
      <c r="AH6" s="34"/>
      <c r="AI6" s="34"/>
      <c r="AJ6" s="34"/>
      <c r="AK6" s="33"/>
      <c r="AL6" s="33"/>
      <c r="AM6" s="34"/>
      <c r="AN6" s="33"/>
      <c r="AO6" s="34"/>
      <c r="BT6" s="30"/>
    </row>
    <row r="7" spans="1:73" ht="15" customHeight="1" x14ac:dyDescent="0.2">
      <c r="A7" s="35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4"/>
      <c r="N7" s="34"/>
      <c r="O7" s="3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34"/>
      <c r="AE7" s="34"/>
      <c r="AF7" s="24"/>
      <c r="AG7" s="24"/>
      <c r="AH7" s="24"/>
      <c r="AI7" s="24"/>
      <c r="AJ7" s="24"/>
      <c r="AK7" s="24"/>
      <c r="AL7" s="24"/>
      <c r="AM7" s="24"/>
      <c r="AN7" s="24"/>
      <c r="AO7" s="24"/>
      <c r="BT7" s="30"/>
    </row>
    <row r="8" spans="1:73" ht="15" customHeight="1" x14ac:dyDescent="0.2">
      <c r="A8" s="35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24"/>
      <c r="N8" s="24"/>
      <c r="O8" s="24"/>
      <c r="P8" s="34"/>
      <c r="Q8" s="34"/>
      <c r="R8" s="34"/>
      <c r="S8" s="33"/>
      <c r="T8" s="33"/>
      <c r="U8" s="34"/>
      <c r="V8" s="33"/>
      <c r="W8" s="34"/>
      <c r="X8" s="34"/>
      <c r="Y8" s="34"/>
      <c r="Z8" s="33"/>
      <c r="AA8" s="33"/>
      <c r="AB8" s="34"/>
      <c r="AC8" s="33"/>
      <c r="AD8" s="34"/>
      <c r="AE8" s="34"/>
      <c r="AF8" s="34"/>
      <c r="AG8" s="34"/>
      <c r="AH8" s="34"/>
      <c r="AI8" s="34"/>
      <c r="AJ8" s="34"/>
      <c r="AK8" s="33"/>
      <c r="AL8" s="33"/>
      <c r="AM8" s="34"/>
      <c r="AN8" s="33"/>
      <c r="AO8" s="34"/>
      <c r="BT8" s="30"/>
    </row>
    <row r="9" spans="1:73" ht="15" customHeight="1" x14ac:dyDescent="0.2">
      <c r="A9" s="38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BT9" s="30"/>
    </row>
    <row r="10" spans="1:73" ht="60" x14ac:dyDescent="0.2">
      <c r="A10" s="40" t="s">
        <v>25</v>
      </c>
      <c r="B10" s="40" t="s">
        <v>26</v>
      </c>
      <c r="C10" s="41" t="s">
        <v>27</v>
      </c>
      <c r="D10" s="40" t="s">
        <v>28</v>
      </c>
      <c r="E10" s="40" t="s">
        <v>29</v>
      </c>
      <c r="F10" s="40" t="s">
        <v>56</v>
      </c>
      <c r="G10" s="40" t="s">
        <v>30</v>
      </c>
      <c r="H10" s="40" t="s">
        <v>31</v>
      </c>
      <c r="I10" s="40" t="s">
        <v>32</v>
      </c>
      <c r="J10" s="40" t="s">
        <v>33</v>
      </c>
      <c r="K10" s="40" t="s">
        <v>34</v>
      </c>
      <c r="L10" s="40" t="s">
        <v>35</v>
      </c>
      <c r="M10" s="40" t="s">
        <v>0</v>
      </c>
      <c r="N10" s="40" t="s">
        <v>16</v>
      </c>
      <c r="O10" s="40" t="s">
        <v>57</v>
      </c>
      <c r="P10" s="40" t="s">
        <v>22</v>
      </c>
      <c r="Q10" s="40" t="s">
        <v>23</v>
      </c>
      <c r="R10" s="34"/>
      <c r="S10" s="34"/>
      <c r="T10" s="33"/>
      <c r="U10" s="33"/>
      <c r="V10" s="34"/>
      <c r="W10" s="33"/>
      <c r="X10" s="34"/>
      <c r="Y10" s="34"/>
      <c r="Z10" s="34"/>
      <c r="AA10" s="33"/>
      <c r="AB10" s="33"/>
      <c r="AC10" s="34"/>
      <c r="AD10" s="33"/>
      <c r="AE10" s="34"/>
      <c r="AF10" s="34"/>
      <c r="AG10" s="34"/>
      <c r="AH10" s="34"/>
      <c r="AI10" s="34"/>
      <c r="AJ10" s="34"/>
      <c r="AK10" s="34"/>
      <c r="AL10" s="33"/>
      <c r="AM10" s="33"/>
      <c r="AN10" s="34"/>
      <c r="AO10" s="33"/>
      <c r="AP10" s="34"/>
      <c r="BU10" s="30"/>
    </row>
    <row r="11" spans="1:73" s="48" customFormat="1" ht="12" x14ac:dyDescent="0.2">
      <c r="A11" s="42">
        <v>1000</v>
      </c>
      <c r="B11" s="43">
        <v>12</v>
      </c>
      <c r="C11" s="44">
        <v>18</v>
      </c>
      <c r="D11" s="42">
        <f>(A11*(B11/100))</f>
        <v>120</v>
      </c>
      <c r="E11" s="42">
        <f>Tabela36718244[[#This Row],[Vlr. Merc. (BC. ICMS Tributado)]]-Tabela36718244[[#This Row],[Vlr. do ICMS Proprio
(Destado na NF-e)]]</f>
        <v>880</v>
      </c>
      <c r="F11" s="44">
        <v>1</v>
      </c>
      <c r="G11" s="42">
        <f>Tabela36718244[[#This Row],[Vlr. p/ Calc. da BC. do 
Difal]]/C12</f>
        <v>1086.4197530864196</v>
      </c>
      <c r="H11" s="44">
        <v>20</v>
      </c>
      <c r="I11" s="42">
        <f>(G11*(H11/100))</f>
        <v>217.28395061728395</v>
      </c>
      <c r="J11" s="42">
        <f>G11-I11</f>
        <v>869.13580246913568</v>
      </c>
      <c r="K11" s="42">
        <f>(J11*(B11/100))</f>
        <v>104.29629629629628</v>
      </c>
      <c r="L11" s="42">
        <f t="shared" ref="L11" si="0">(J11*((C11+F11)/100))</f>
        <v>165.13580246913577</v>
      </c>
      <c r="M11" s="42">
        <f t="shared" ref="M11" si="1">(L11-K11)</f>
        <v>60.839506172839492</v>
      </c>
      <c r="N11" s="42">
        <f t="shared" ref="N11" si="2">(J11*(F11/100))</f>
        <v>8.6913580246913575</v>
      </c>
      <c r="O11" s="42">
        <f>(M11-N11)</f>
        <v>52.148148148148138</v>
      </c>
      <c r="P11" s="42">
        <f>(O11*(60/100))</f>
        <v>31.288888888888881</v>
      </c>
      <c r="Q11" s="42">
        <f t="shared" ref="Q11" si="3">(O11*(40/100))</f>
        <v>20.859259259259257</v>
      </c>
      <c r="R11" s="45"/>
      <c r="S11" s="45"/>
      <c r="T11" s="46"/>
      <c r="U11" s="46"/>
      <c r="V11" s="45"/>
      <c r="W11" s="46"/>
      <c r="X11" s="47"/>
      <c r="Y11" s="47"/>
      <c r="Z11" s="47"/>
      <c r="AA11" s="47"/>
      <c r="AB11" s="47"/>
      <c r="AC11" s="47"/>
      <c r="AD11" s="47"/>
      <c r="AE11" s="45"/>
      <c r="AF11" s="45"/>
      <c r="AG11" s="45"/>
      <c r="AH11" s="47"/>
      <c r="AI11" s="45"/>
      <c r="AJ11" s="45"/>
      <c r="AK11" s="45"/>
      <c r="AL11" s="46"/>
      <c r="AM11" s="46"/>
      <c r="AN11" s="45"/>
      <c r="AO11" s="46"/>
      <c r="AP11" s="47"/>
      <c r="BU11" s="49"/>
    </row>
    <row r="12" spans="1:73" s="48" customFormat="1" ht="12" x14ac:dyDescent="0.2">
      <c r="A12" s="24"/>
      <c r="B12" s="50"/>
      <c r="C12" s="51">
        <f>(1-((C11+F11)/100))</f>
        <v>0.81</v>
      </c>
      <c r="D12" s="52"/>
      <c r="E12" s="52"/>
      <c r="F12" s="52"/>
      <c r="G12" s="53"/>
      <c r="H12" s="24"/>
      <c r="I12" s="24"/>
      <c r="J12" s="24"/>
      <c r="K12" s="52"/>
      <c r="L12" s="53"/>
      <c r="M12" s="53"/>
      <c r="N12" s="53"/>
      <c r="O12" s="24"/>
      <c r="P12" s="53"/>
      <c r="Q12" s="24"/>
      <c r="R12" s="47"/>
      <c r="S12" s="47"/>
      <c r="T12" s="47"/>
      <c r="U12" s="47"/>
      <c r="V12" s="47"/>
      <c r="W12" s="47"/>
      <c r="X12" s="46"/>
      <c r="Y12" s="45"/>
      <c r="Z12" s="45"/>
      <c r="AA12" s="45"/>
      <c r="AB12" s="46"/>
      <c r="AC12" s="46"/>
      <c r="AD12" s="45"/>
      <c r="AE12" s="47"/>
      <c r="AF12" s="47"/>
      <c r="AG12" s="47"/>
      <c r="AH12" s="45"/>
      <c r="AI12" s="47"/>
      <c r="AJ12" s="47"/>
      <c r="AK12" s="47"/>
      <c r="AL12" s="47"/>
      <c r="AM12" s="47"/>
      <c r="AN12" s="47"/>
      <c r="AO12" s="47"/>
      <c r="AP12" s="46"/>
      <c r="BU12" s="49"/>
    </row>
    <row r="13" spans="1:73" s="48" customFormat="1" ht="12" x14ac:dyDescent="0.2">
      <c r="A13" s="24"/>
      <c r="B13" s="24"/>
      <c r="C13" s="52"/>
      <c r="D13" s="52"/>
      <c r="E13" s="24"/>
      <c r="F13" s="54"/>
      <c r="G13" s="24"/>
      <c r="H13" s="52"/>
      <c r="I13" s="52"/>
      <c r="J13" s="24"/>
      <c r="K13" s="52"/>
      <c r="L13" s="24"/>
      <c r="M13" s="45"/>
      <c r="N13" s="45"/>
      <c r="O13" s="46"/>
      <c r="P13" s="47"/>
      <c r="Q13" s="47"/>
      <c r="R13" s="47"/>
      <c r="S13" s="47"/>
      <c r="T13" s="47"/>
      <c r="U13" s="47"/>
      <c r="V13" s="47"/>
      <c r="W13" s="46"/>
      <c r="X13" s="45"/>
      <c r="Y13" s="45"/>
      <c r="Z13" s="46"/>
      <c r="AA13" s="46"/>
      <c r="AB13" s="46"/>
      <c r="AC13" s="46"/>
      <c r="AD13" s="47"/>
      <c r="AE13" s="47"/>
      <c r="AF13" s="47"/>
      <c r="AG13" s="45"/>
      <c r="AH13" s="47"/>
      <c r="AI13" s="47"/>
      <c r="AJ13" s="47"/>
      <c r="AK13" s="47"/>
      <c r="AL13" s="47"/>
      <c r="AM13" s="47"/>
      <c r="AN13" s="47"/>
      <c r="AO13" s="46"/>
      <c r="BT13" s="49"/>
    </row>
    <row r="14" spans="1:73" ht="30" customHeight="1" x14ac:dyDescent="0.2">
      <c r="A14" s="28" t="s">
        <v>62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9"/>
      <c r="R14" s="24"/>
      <c r="S14" s="24"/>
      <c r="T14" s="24"/>
      <c r="U14" s="24"/>
      <c r="V14" s="24"/>
      <c r="W14" s="34"/>
      <c r="X14" s="34"/>
      <c r="Y14" s="34"/>
      <c r="Z14" s="33"/>
      <c r="AA14" s="33"/>
      <c r="AB14" s="34"/>
      <c r="AC14" s="33"/>
      <c r="AD14" s="34"/>
      <c r="AE14" s="34"/>
      <c r="AF14" s="34"/>
      <c r="AG14" s="34"/>
      <c r="AH14" s="24"/>
      <c r="AI14" s="24"/>
      <c r="AJ14" s="24"/>
      <c r="AK14" s="24"/>
      <c r="AL14" s="24"/>
      <c r="AM14" s="24"/>
      <c r="AN14" s="24"/>
      <c r="AO14" s="34"/>
      <c r="BT14" s="30"/>
    </row>
    <row r="15" spans="1:73" ht="20.100000000000001" customHeight="1" x14ac:dyDescent="0.2">
      <c r="A15" s="31" t="s">
        <v>24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68"/>
      <c r="R15" s="24"/>
      <c r="S15" s="52"/>
      <c r="T15" s="52"/>
      <c r="U15" s="24"/>
      <c r="V15" s="52"/>
      <c r="W15" s="24"/>
      <c r="X15" s="24"/>
      <c r="Y15" s="24"/>
      <c r="Z15" s="52"/>
      <c r="AA15" s="52"/>
      <c r="AB15" s="24"/>
      <c r="AC15" s="52"/>
      <c r="AD15" s="24"/>
      <c r="AE15" s="24"/>
      <c r="AF15" s="24"/>
      <c r="AG15" s="24"/>
      <c r="AH15" s="24"/>
      <c r="AI15" s="24"/>
      <c r="AJ15" s="24"/>
      <c r="AK15" s="52"/>
      <c r="AL15" s="52"/>
      <c r="AM15" s="24"/>
      <c r="AN15" s="52"/>
      <c r="AO15" s="24"/>
      <c r="BT15" s="30"/>
    </row>
    <row r="16" spans="1:73" ht="15" customHeight="1" x14ac:dyDescent="0.2">
      <c r="A16" s="57" t="s">
        <v>55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9"/>
      <c r="M16" s="24"/>
      <c r="N16" s="24"/>
      <c r="O16" s="52"/>
      <c r="P16" s="24"/>
      <c r="Q16" s="24"/>
      <c r="R16" s="24"/>
      <c r="S16" s="52"/>
      <c r="T16" s="52"/>
      <c r="U16" s="24"/>
      <c r="V16" s="52"/>
      <c r="W16" s="24"/>
      <c r="X16" s="24"/>
      <c r="Y16" s="24"/>
      <c r="Z16" s="52"/>
      <c r="AA16" s="52"/>
      <c r="AB16" s="24"/>
      <c r="AC16" s="52"/>
      <c r="AD16" s="24"/>
      <c r="AE16" s="24"/>
      <c r="AF16" s="24"/>
      <c r="AG16" s="24"/>
      <c r="AH16" s="24"/>
      <c r="AI16" s="24"/>
      <c r="AJ16" s="24"/>
      <c r="AK16" s="52"/>
      <c r="AL16" s="52"/>
      <c r="AM16" s="24"/>
      <c r="AN16" s="52"/>
      <c r="AO16" s="24"/>
      <c r="BT16" s="30"/>
    </row>
    <row r="17" spans="1:72" ht="15" customHeight="1" x14ac:dyDescent="0.2">
      <c r="A17" s="57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9"/>
      <c r="M17" s="24"/>
      <c r="N17" s="24"/>
      <c r="O17" s="52"/>
      <c r="P17" s="24"/>
      <c r="Q17" s="24"/>
      <c r="R17" s="24"/>
      <c r="S17" s="52"/>
      <c r="T17" s="52"/>
      <c r="U17" s="24"/>
      <c r="V17" s="52"/>
      <c r="W17" s="24"/>
      <c r="X17" s="24"/>
      <c r="Y17" s="24"/>
      <c r="Z17" s="52"/>
      <c r="AA17" s="52"/>
      <c r="AB17" s="24"/>
      <c r="AC17" s="52"/>
      <c r="AD17" s="24"/>
      <c r="AE17" s="24"/>
      <c r="AF17" s="24"/>
      <c r="AG17" s="24"/>
      <c r="AH17" s="24"/>
      <c r="AI17" s="24"/>
      <c r="AJ17" s="24"/>
      <c r="AK17" s="52"/>
      <c r="AL17" s="52"/>
      <c r="AM17" s="24"/>
      <c r="AN17" s="52"/>
      <c r="AO17" s="24"/>
      <c r="BT17" s="30"/>
    </row>
    <row r="18" spans="1:72" ht="15" customHeight="1" x14ac:dyDescent="0.2">
      <c r="A18" s="57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9"/>
      <c r="M18" s="24"/>
      <c r="N18" s="24"/>
      <c r="O18" s="52"/>
      <c r="P18" s="24"/>
      <c r="Q18" s="24"/>
      <c r="R18" s="24"/>
      <c r="S18" s="52"/>
      <c r="T18" s="52"/>
      <c r="U18" s="24"/>
      <c r="V18" s="52"/>
      <c r="W18" s="24"/>
      <c r="X18" s="24"/>
      <c r="Y18" s="24"/>
      <c r="Z18" s="52"/>
      <c r="AA18" s="52"/>
      <c r="AB18" s="24"/>
      <c r="AC18" s="52"/>
      <c r="AD18" s="24"/>
      <c r="AE18" s="24"/>
      <c r="AF18" s="24"/>
      <c r="AG18" s="24"/>
      <c r="AH18" s="24"/>
      <c r="AI18" s="24"/>
      <c r="AJ18" s="24"/>
      <c r="AK18" s="52"/>
      <c r="AL18" s="52"/>
      <c r="AM18" s="24"/>
      <c r="AN18" s="52"/>
      <c r="AO18" s="24"/>
      <c r="BT18" s="30"/>
    </row>
    <row r="19" spans="1:72" ht="15" customHeight="1" x14ac:dyDescent="0.2">
      <c r="A19" s="57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9"/>
      <c r="M19" s="24"/>
      <c r="N19" s="24"/>
      <c r="O19" s="52"/>
      <c r="P19" s="24"/>
      <c r="Q19" s="24"/>
      <c r="R19" s="24"/>
      <c r="S19" s="52"/>
      <c r="T19" s="52"/>
      <c r="U19" s="24"/>
      <c r="V19" s="52"/>
      <c r="W19" s="24"/>
      <c r="X19" s="24"/>
      <c r="Y19" s="24"/>
      <c r="Z19" s="52"/>
      <c r="AA19" s="52"/>
      <c r="AB19" s="24"/>
      <c r="AC19" s="52"/>
      <c r="AD19" s="24"/>
      <c r="AE19" s="24"/>
      <c r="AF19" s="24"/>
      <c r="AG19" s="24"/>
      <c r="AH19" s="24"/>
      <c r="AI19" s="24"/>
      <c r="AJ19" s="24"/>
      <c r="AK19" s="52"/>
      <c r="AL19" s="52"/>
      <c r="AM19" s="24"/>
      <c r="AN19" s="52"/>
      <c r="AO19" s="24"/>
      <c r="BT19" s="30"/>
    </row>
    <row r="20" spans="1:72" ht="15" customHeight="1" x14ac:dyDescent="0.2">
      <c r="A20" s="57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9"/>
      <c r="M20" s="24"/>
      <c r="N20" s="24"/>
      <c r="O20" s="52"/>
      <c r="P20" s="24"/>
      <c r="Q20" s="24"/>
      <c r="R20" s="24"/>
      <c r="S20" s="52"/>
      <c r="T20" s="52"/>
      <c r="U20" s="24"/>
      <c r="V20" s="52"/>
      <c r="W20" s="24"/>
      <c r="X20" s="24"/>
      <c r="Y20" s="24"/>
      <c r="Z20" s="52"/>
      <c r="AA20" s="52"/>
      <c r="AB20" s="24"/>
      <c r="AC20" s="52"/>
      <c r="AD20" s="24"/>
      <c r="AE20" s="24"/>
      <c r="AF20" s="24"/>
      <c r="AG20" s="24"/>
      <c r="AH20" s="24"/>
      <c r="AI20" s="24"/>
      <c r="AJ20" s="24"/>
      <c r="AK20" s="52"/>
      <c r="AL20" s="52"/>
      <c r="AM20" s="24"/>
      <c r="AN20" s="52"/>
      <c r="AO20" s="24"/>
      <c r="BT20" s="30"/>
    </row>
    <row r="21" spans="1:72" ht="15" customHeight="1" x14ac:dyDescent="0.2">
      <c r="A21" s="57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9"/>
      <c r="M21" s="24"/>
      <c r="N21" s="24"/>
      <c r="O21" s="52"/>
      <c r="P21" s="24"/>
      <c r="Q21" s="24"/>
      <c r="R21" s="24"/>
      <c r="S21" s="52"/>
      <c r="T21" s="52"/>
      <c r="U21" s="24"/>
      <c r="V21" s="52"/>
      <c r="W21" s="24"/>
      <c r="X21" s="24"/>
      <c r="Y21" s="24"/>
      <c r="Z21" s="52"/>
      <c r="AA21" s="52"/>
      <c r="AB21" s="24"/>
      <c r="AC21" s="52"/>
      <c r="AD21" s="24"/>
      <c r="AE21" s="24"/>
      <c r="AF21" s="24"/>
      <c r="AG21" s="24"/>
      <c r="AH21" s="24"/>
      <c r="AI21" s="24"/>
      <c r="AJ21" s="24"/>
      <c r="AK21" s="52"/>
      <c r="AL21" s="52"/>
      <c r="AM21" s="24"/>
      <c r="AN21" s="52"/>
      <c r="AO21" s="24"/>
      <c r="BT21" s="30"/>
    </row>
    <row r="22" spans="1:72" ht="60" x14ac:dyDescent="0.2">
      <c r="A22" s="40" t="s">
        <v>25</v>
      </c>
      <c r="B22" s="40" t="s">
        <v>26</v>
      </c>
      <c r="C22" s="41" t="s">
        <v>58</v>
      </c>
      <c r="D22" s="40" t="s">
        <v>28</v>
      </c>
      <c r="E22" s="40" t="s">
        <v>29</v>
      </c>
      <c r="F22" s="40" t="s">
        <v>56</v>
      </c>
      <c r="G22" s="40" t="s">
        <v>30</v>
      </c>
      <c r="H22" s="40" t="s">
        <v>31</v>
      </c>
      <c r="I22" s="40" t="s">
        <v>32</v>
      </c>
      <c r="J22" s="40" t="s">
        <v>33</v>
      </c>
      <c r="K22" s="40" t="s">
        <v>34</v>
      </c>
      <c r="L22" s="40" t="s">
        <v>35</v>
      </c>
      <c r="M22" s="40" t="s">
        <v>0</v>
      </c>
      <c r="N22" s="40" t="s">
        <v>16</v>
      </c>
      <c r="O22" s="40" t="s">
        <v>15</v>
      </c>
      <c r="P22" s="40" t="s">
        <v>22</v>
      </c>
      <c r="Q22" s="40" t="s">
        <v>23</v>
      </c>
      <c r="R22" s="52"/>
      <c r="S22" s="24"/>
      <c r="T22" s="24"/>
      <c r="U22" s="24"/>
      <c r="V22" s="52"/>
      <c r="W22" s="52"/>
      <c r="X22" s="24"/>
      <c r="Y22" s="52"/>
      <c r="Z22" s="24"/>
      <c r="AA22" s="24"/>
      <c r="AB22" s="24"/>
      <c r="AC22" s="24"/>
      <c r="AD22" s="24"/>
      <c r="AE22" s="24"/>
      <c r="AF22" s="24"/>
      <c r="AG22" s="52"/>
      <c r="AH22" s="52"/>
      <c r="AI22" s="24"/>
      <c r="AJ22" s="52"/>
      <c r="AK22" s="24"/>
      <c r="BP22" s="30"/>
    </row>
    <row r="23" spans="1:72" ht="12" x14ac:dyDescent="0.2">
      <c r="A23" s="42">
        <v>2000</v>
      </c>
      <c r="B23" s="43">
        <v>12</v>
      </c>
      <c r="C23" s="44">
        <v>18</v>
      </c>
      <c r="D23" s="42">
        <f>(A23*(B23/100))</f>
        <v>240</v>
      </c>
      <c r="E23" s="42">
        <f>A23-D23</f>
        <v>1760</v>
      </c>
      <c r="F23" s="44">
        <v>1</v>
      </c>
      <c r="G23" s="42">
        <f>Tabela36718243[[#This Row],[Vlr. p/ Calc. da BC. do 
Difal]]/C24</f>
        <v>2172.8395061728393</v>
      </c>
      <c r="H23" s="44">
        <v>20</v>
      </c>
      <c r="I23" s="42">
        <f>(G23*(H23/100))</f>
        <v>434.5679012345679</v>
      </c>
      <c r="J23" s="42">
        <f>G23-I23</f>
        <v>1738.2716049382714</v>
      </c>
      <c r="K23" s="42">
        <f>(J23*(B23/100))</f>
        <v>208.59259259259255</v>
      </c>
      <c r="L23" s="42">
        <f>(J23*((C23+F23)/100))</f>
        <v>330.27160493827154</v>
      </c>
      <c r="M23" s="42">
        <f>(L23-K23)</f>
        <v>121.67901234567898</v>
      </c>
      <c r="N23" s="42">
        <f>(J23*(F23/100))</f>
        <v>17.382716049382715</v>
      </c>
      <c r="O23" s="42">
        <f>(M23-N23)</f>
        <v>104.29629629629628</v>
      </c>
      <c r="P23" s="42">
        <f>(O23*(60/100))</f>
        <v>62.577777777777762</v>
      </c>
      <c r="Q23" s="42">
        <f>(O23*(40/100))</f>
        <v>41.718518518518515</v>
      </c>
      <c r="R23" s="52"/>
      <c r="S23" s="24"/>
      <c r="T23" s="24"/>
      <c r="U23" s="24"/>
      <c r="V23" s="52"/>
      <c r="W23" s="52"/>
      <c r="X23" s="24"/>
      <c r="Y23" s="52"/>
      <c r="Z23" s="24"/>
      <c r="AA23" s="24"/>
      <c r="AB23" s="24"/>
      <c r="AC23" s="24"/>
      <c r="AD23" s="24"/>
      <c r="AE23" s="24"/>
      <c r="AF23" s="24"/>
      <c r="AG23" s="52"/>
      <c r="AH23" s="52"/>
      <c r="AI23" s="24"/>
      <c r="AJ23" s="52"/>
      <c r="AK23" s="24"/>
      <c r="BP23" s="30"/>
    </row>
    <row r="24" spans="1:72" ht="12" x14ac:dyDescent="0.2">
      <c r="A24" s="24"/>
      <c r="B24" s="50"/>
      <c r="C24" s="51">
        <f>(1-((C23+F23)/100))</f>
        <v>0.81</v>
      </c>
      <c r="D24" s="53"/>
      <c r="E24" s="24"/>
      <c r="F24" s="24"/>
      <c r="G24" s="53"/>
      <c r="H24" s="24"/>
      <c r="I24" s="24"/>
      <c r="J24" s="53"/>
      <c r="K24" s="24"/>
      <c r="L24" s="24"/>
      <c r="M24" s="53"/>
      <c r="N24" s="24"/>
      <c r="O24" s="24"/>
      <c r="P24" s="53"/>
      <c r="Q24" s="24"/>
      <c r="R24" s="52"/>
      <c r="S24" s="24"/>
      <c r="T24" s="24"/>
      <c r="U24" s="24"/>
      <c r="V24" s="52"/>
      <c r="W24" s="52"/>
      <c r="X24" s="24"/>
      <c r="Y24" s="52"/>
      <c r="Z24" s="24"/>
      <c r="AA24" s="24"/>
      <c r="AB24" s="24"/>
      <c r="AC24" s="24"/>
      <c r="AD24" s="24"/>
      <c r="AE24" s="24"/>
      <c r="AF24" s="24"/>
      <c r="AG24" s="52"/>
      <c r="AH24" s="52"/>
      <c r="AI24" s="24"/>
      <c r="AJ24" s="52"/>
      <c r="AK24" s="24"/>
      <c r="BP24" s="30"/>
    </row>
    <row r="25" spans="1:72" ht="12" x14ac:dyDescent="0.2">
      <c r="A25" s="24"/>
      <c r="B25" s="24"/>
      <c r="C25" s="24"/>
      <c r="D25" s="24"/>
      <c r="E25" s="52"/>
      <c r="F25" s="52"/>
      <c r="G25" s="24"/>
      <c r="H25" s="52"/>
      <c r="I25" s="52"/>
      <c r="J25" s="24"/>
      <c r="K25" s="52"/>
      <c r="L25" s="52"/>
      <c r="M25" s="24"/>
      <c r="N25" s="52"/>
      <c r="O25" s="52"/>
      <c r="P25" s="24"/>
      <c r="Q25" s="52"/>
      <c r="R25" s="24"/>
      <c r="S25" s="52"/>
      <c r="T25" s="52"/>
      <c r="U25" s="24"/>
      <c r="V25" s="52"/>
      <c r="W25" s="24"/>
      <c r="X25" s="24"/>
      <c r="Y25" s="24"/>
      <c r="Z25" s="52"/>
      <c r="AA25" s="52"/>
      <c r="AB25" s="24"/>
      <c r="AC25" s="52"/>
      <c r="AD25" s="24"/>
      <c r="AE25" s="24"/>
      <c r="AF25" s="24"/>
      <c r="AG25" s="24"/>
      <c r="AH25" s="24"/>
      <c r="AI25" s="24"/>
      <c r="AJ25" s="24"/>
      <c r="AK25" s="52"/>
      <c r="AL25" s="52"/>
      <c r="AM25" s="24"/>
      <c r="AN25" s="52"/>
      <c r="AO25" s="24"/>
      <c r="BT25" s="30"/>
    </row>
    <row r="26" spans="1:72" ht="30" customHeight="1" x14ac:dyDescent="0.2">
      <c r="A26" s="28" t="s">
        <v>61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9"/>
      <c r="R26" s="24"/>
      <c r="S26" s="52"/>
      <c r="T26" s="52"/>
      <c r="U26" s="24"/>
      <c r="V26" s="52"/>
      <c r="W26" s="24"/>
      <c r="X26" s="24"/>
      <c r="Y26" s="24"/>
      <c r="Z26" s="52"/>
      <c r="AA26" s="52"/>
      <c r="AB26" s="24"/>
      <c r="AC26" s="52"/>
      <c r="AD26" s="24"/>
      <c r="AE26" s="24"/>
      <c r="AF26" s="24"/>
      <c r="AG26" s="24"/>
      <c r="AH26" s="24"/>
      <c r="AI26" s="24"/>
      <c r="AJ26" s="24"/>
      <c r="AK26" s="52"/>
      <c r="AL26" s="52"/>
      <c r="AM26" s="24"/>
      <c r="AN26" s="52"/>
      <c r="AO26" s="24"/>
      <c r="BT26" s="30"/>
    </row>
    <row r="27" spans="1:72" ht="20.100000000000001" customHeight="1" x14ac:dyDescent="0.2">
      <c r="A27" s="31" t="s">
        <v>24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68"/>
      <c r="R27" s="24"/>
      <c r="S27" s="52"/>
      <c r="T27" s="52"/>
      <c r="U27" s="24"/>
      <c r="V27" s="52"/>
      <c r="W27" s="24"/>
      <c r="X27" s="24"/>
      <c r="Y27" s="24"/>
      <c r="Z27" s="52"/>
      <c r="AA27" s="52"/>
      <c r="AB27" s="24"/>
      <c r="AC27" s="52"/>
      <c r="AD27" s="24"/>
      <c r="AE27" s="24"/>
      <c r="AF27" s="24"/>
      <c r="AG27" s="24"/>
      <c r="AH27" s="24"/>
      <c r="AI27" s="24"/>
      <c r="AJ27" s="24"/>
      <c r="AK27" s="52"/>
      <c r="AL27" s="52"/>
      <c r="AM27" s="24"/>
      <c r="AN27" s="52"/>
      <c r="AO27" s="24"/>
      <c r="BT27" s="30"/>
    </row>
    <row r="28" spans="1:72" ht="15" customHeight="1" x14ac:dyDescent="0.2">
      <c r="A28" s="57" t="s">
        <v>59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9"/>
      <c r="M28" s="24"/>
      <c r="N28" s="24"/>
      <c r="O28" s="52"/>
      <c r="P28" s="24"/>
      <c r="Q28" s="24"/>
      <c r="R28" s="24"/>
      <c r="S28" s="52"/>
      <c r="T28" s="52"/>
      <c r="U28" s="24"/>
      <c r="V28" s="52"/>
      <c r="W28" s="24"/>
      <c r="X28" s="24"/>
      <c r="Y28" s="24"/>
      <c r="Z28" s="52"/>
      <c r="AA28" s="52"/>
      <c r="AB28" s="24"/>
      <c r="AC28" s="52"/>
      <c r="AD28" s="24"/>
      <c r="AE28" s="24"/>
      <c r="AF28" s="24"/>
      <c r="AG28" s="24"/>
      <c r="AH28" s="24"/>
      <c r="AI28" s="24"/>
      <c r="AJ28" s="24"/>
      <c r="AK28" s="52"/>
      <c r="AL28" s="52"/>
      <c r="AM28" s="24"/>
      <c r="AN28" s="52"/>
      <c r="AO28" s="24"/>
      <c r="BT28" s="30"/>
    </row>
    <row r="29" spans="1:72" ht="15" customHeight="1" x14ac:dyDescent="0.2">
      <c r="A29" s="57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9"/>
      <c r="M29" s="24"/>
      <c r="N29" s="24"/>
      <c r="O29" s="52"/>
      <c r="P29" s="24"/>
      <c r="Q29" s="24"/>
      <c r="R29" s="24"/>
      <c r="S29" s="52"/>
      <c r="T29" s="52"/>
      <c r="U29" s="24"/>
      <c r="V29" s="52"/>
      <c r="W29" s="24"/>
      <c r="X29" s="24"/>
      <c r="Y29" s="24"/>
      <c r="Z29" s="52"/>
      <c r="AA29" s="52"/>
      <c r="AB29" s="24"/>
      <c r="AC29" s="52"/>
      <c r="AD29" s="24"/>
      <c r="AE29" s="24"/>
      <c r="AF29" s="24"/>
      <c r="AG29" s="24"/>
      <c r="AH29" s="24"/>
      <c r="AI29" s="24"/>
      <c r="AJ29" s="24"/>
      <c r="AK29" s="52"/>
      <c r="AL29" s="52"/>
      <c r="AM29" s="24"/>
      <c r="AN29" s="52"/>
      <c r="AO29" s="24"/>
      <c r="BT29" s="30"/>
    </row>
    <row r="30" spans="1:72" ht="15" customHeight="1" x14ac:dyDescent="0.2">
      <c r="A30" s="57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9"/>
      <c r="M30" s="24"/>
      <c r="N30" s="24"/>
      <c r="O30" s="52"/>
      <c r="P30" s="24"/>
      <c r="Q30" s="24"/>
      <c r="R30" s="24"/>
      <c r="S30" s="52"/>
      <c r="T30" s="52"/>
      <c r="U30" s="24"/>
      <c r="V30" s="52"/>
      <c r="W30" s="24"/>
      <c r="X30" s="24"/>
      <c r="Y30" s="24"/>
      <c r="Z30" s="52"/>
      <c r="AA30" s="52"/>
      <c r="AB30" s="24"/>
      <c r="AC30" s="52"/>
      <c r="AD30" s="24"/>
      <c r="AE30" s="24"/>
      <c r="AF30" s="24"/>
      <c r="AG30" s="24"/>
      <c r="AH30" s="24"/>
      <c r="AI30" s="24"/>
      <c r="AJ30" s="24"/>
      <c r="AK30" s="52"/>
      <c r="AL30" s="52"/>
      <c r="AM30" s="24"/>
      <c r="AN30" s="52"/>
      <c r="AO30" s="24"/>
      <c r="BT30" s="30"/>
    </row>
    <row r="31" spans="1:72" ht="15" customHeight="1" x14ac:dyDescent="0.2">
      <c r="A31" s="57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9"/>
      <c r="M31" s="24"/>
      <c r="N31" s="24"/>
      <c r="O31" s="52"/>
      <c r="P31" s="24"/>
      <c r="Q31" s="24"/>
      <c r="R31" s="24"/>
      <c r="S31" s="52"/>
      <c r="T31" s="52"/>
      <c r="U31" s="24"/>
      <c r="V31" s="52"/>
      <c r="W31" s="24"/>
      <c r="X31" s="24"/>
      <c r="Y31" s="24"/>
      <c r="Z31" s="52"/>
      <c r="AA31" s="52"/>
      <c r="AB31" s="24"/>
      <c r="AC31" s="52"/>
      <c r="AD31" s="24"/>
      <c r="AE31" s="24"/>
      <c r="AF31" s="24"/>
      <c r="AG31" s="24"/>
      <c r="AH31" s="24"/>
      <c r="AI31" s="24"/>
      <c r="AJ31" s="24"/>
      <c r="AK31" s="52"/>
      <c r="AL31" s="52"/>
      <c r="AM31" s="24"/>
      <c r="AN31" s="52"/>
      <c r="AO31" s="24"/>
      <c r="BT31" s="30"/>
    </row>
    <row r="32" spans="1:72" ht="15" customHeight="1" x14ac:dyDescent="0.2">
      <c r="A32" s="57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9"/>
      <c r="M32" s="24"/>
      <c r="N32" s="24"/>
      <c r="O32" s="52"/>
      <c r="P32" s="24"/>
      <c r="Q32" s="24"/>
      <c r="R32" s="24"/>
      <c r="S32" s="52"/>
      <c r="T32" s="52"/>
      <c r="U32" s="24"/>
      <c r="V32" s="52"/>
      <c r="W32" s="24"/>
      <c r="X32" s="24"/>
      <c r="Y32" s="24"/>
      <c r="Z32" s="52"/>
      <c r="AA32" s="52"/>
      <c r="AB32" s="24"/>
      <c r="AC32" s="52"/>
      <c r="AD32" s="24"/>
      <c r="AE32" s="24"/>
      <c r="AF32" s="24"/>
      <c r="AG32" s="24"/>
      <c r="AH32" s="24"/>
      <c r="AI32" s="24"/>
      <c r="AJ32" s="24"/>
      <c r="AK32" s="52"/>
      <c r="AL32" s="52"/>
      <c r="AM32" s="24"/>
      <c r="AN32" s="52"/>
      <c r="AO32" s="24"/>
      <c r="BT32" s="30"/>
    </row>
    <row r="33" spans="1:72" ht="15" customHeight="1" x14ac:dyDescent="0.2">
      <c r="A33" s="57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9"/>
      <c r="M33" s="24"/>
      <c r="N33" s="24"/>
      <c r="O33" s="52"/>
      <c r="P33" s="24"/>
      <c r="Q33" s="24"/>
      <c r="R33" s="24"/>
      <c r="S33" s="52"/>
      <c r="T33" s="52"/>
      <c r="U33" s="24"/>
      <c r="V33" s="52"/>
      <c r="W33" s="24"/>
      <c r="X33" s="24"/>
      <c r="Y33" s="24"/>
      <c r="Z33" s="52"/>
      <c r="AA33" s="52"/>
      <c r="AB33" s="24"/>
      <c r="AC33" s="52"/>
      <c r="AD33" s="24"/>
      <c r="AE33" s="24"/>
      <c r="AF33" s="24"/>
      <c r="AG33" s="24"/>
      <c r="AH33" s="24"/>
      <c r="AI33" s="24"/>
      <c r="AJ33" s="24"/>
      <c r="AK33" s="52"/>
      <c r="AL33" s="52"/>
      <c r="AM33" s="24"/>
      <c r="AN33" s="52"/>
      <c r="AO33" s="24"/>
      <c r="BT33" s="30"/>
    </row>
    <row r="34" spans="1:72" ht="60" x14ac:dyDescent="0.2">
      <c r="A34" s="40" t="s">
        <v>25</v>
      </c>
      <c r="B34" s="40" t="s">
        <v>26</v>
      </c>
      <c r="C34" s="41" t="s">
        <v>58</v>
      </c>
      <c r="D34" s="40" t="s">
        <v>28</v>
      </c>
      <c r="E34" s="40" t="s">
        <v>29</v>
      </c>
      <c r="F34" s="40" t="s">
        <v>56</v>
      </c>
      <c r="G34" s="40" t="s">
        <v>30</v>
      </c>
      <c r="H34" s="40" t="s">
        <v>31</v>
      </c>
      <c r="I34" s="40" t="s">
        <v>32</v>
      </c>
      <c r="J34" s="40" t="s">
        <v>33</v>
      </c>
      <c r="K34" s="40" t="s">
        <v>34</v>
      </c>
      <c r="L34" s="40" t="s">
        <v>35</v>
      </c>
      <c r="M34" s="41" t="s">
        <v>0</v>
      </c>
      <c r="N34" s="41" t="s">
        <v>16</v>
      </c>
      <c r="O34" s="41" t="s">
        <v>15</v>
      </c>
      <c r="P34" s="41" t="s">
        <v>22</v>
      </c>
      <c r="Q34" s="41" t="s">
        <v>23</v>
      </c>
      <c r="R34" s="52"/>
      <c r="S34" s="24"/>
      <c r="T34" s="24"/>
      <c r="U34" s="24"/>
      <c r="V34" s="52"/>
      <c r="W34" s="52"/>
      <c r="X34" s="24"/>
      <c r="Y34" s="52"/>
      <c r="Z34" s="24"/>
      <c r="AA34" s="24"/>
      <c r="AB34" s="24"/>
      <c r="AC34" s="24"/>
      <c r="AD34" s="24"/>
      <c r="AE34" s="24"/>
      <c r="AF34" s="24"/>
      <c r="AG34" s="52"/>
      <c r="AH34" s="52"/>
      <c r="AI34" s="24"/>
      <c r="AJ34" s="52"/>
      <c r="AK34" s="24"/>
      <c r="BP34" s="30"/>
    </row>
    <row r="35" spans="1:72" ht="12" x14ac:dyDescent="0.2">
      <c r="A35" s="42">
        <v>1000</v>
      </c>
      <c r="B35" s="43">
        <v>12</v>
      </c>
      <c r="C35" s="44">
        <v>18</v>
      </c>
      <c r="D35" s="42">
        <f t="shared" ref="D35" si="4">(A35*(B35/100))</f>
        <v>120</v>
      </c>
      <c r="E35" s="42">
        <f t="shared" ref="E35" si="5">A35-D35</f>
        <v>880</v>
      </c>
      <c r="F35" s="44">
        <v>1</v>
      </c>
      <c r="G35" s="42">
        <f>Tabela367182434[[#This Row],[Vlr. p/ Calc. da BC. do 
Difal]]/C36</f>
        <v>1086.4197530864196</v>
      </c>
      <c r="H35" s="44">
        <v>20</v>
      </c>
      <c r="I35" s="42">
        <f t="shared" ref="I35" si="6">(G35*(H35/100))</f>
        <v>217.28395061728395</v>
      </c>
      <c r="J35" s="42">
        <f t="shared" ref="J35" si="7">G35-I35</f>
        <v>869.13580246913568</v>
      </c>
      <c r="K35" s="42">
        <f t="shared" ref="K35" si="8">(A35*(B35/100))</f>
        <v>120</v>
      </c>
      <c r="L35" s="42">
        <f t="shared" ref="L35" si="9">(J35*((C35+F35)/100))</f>
        <v>165.13580246913577</v>
      </c>
      <c r="M35" s="42">
        <f t="shared" ref="M35" si="10">(L35-K35)</f>
        <v>45.135802469135768</v>
      </c>
      <c r="N35" s="42">
        <f t="shared" ref="N35" si="11">(J35*(F35/100))</f>
        <v>8.6913580246913575</v>
      </c>
      <c r="O35" s="42">
        <f t="shared" ref="O35" si="12">(M35-N35)</f>
        <v>36.444444444444414</v>
      </c>
      <c r="P35" s="42">
        <f t="shared" ref="P35" si="13">(O35*(60/100))</f>
        <v>21.866666666666649</v>
      </c>
      <c r="Q35" s="42">
        <f t="shared" ref="Q35" si="14">(O35*(40/100))</f>
        <v>14.577777777777767</v>
      </c>
      <c r="R35" s="52"/>
      <c r="S35" s="24"/>
      <c r="T35" s="24"/>
      <c r="U35" s="24"/>
      <c r="V35" s="52"/>
      <c r="W35" s="52"/>
      <c r="X35" s="24"/>
      <c r="Y35" s="52"/>
      <c r="Z35" s="24"/>
      <c r="AA35" s="24"/>
      <c r="AB35" s="24"/>
      <c r="AC35" s="24"/>
      <c r="AD35" s="24"/>
      <c r="AE35" s="24"/>
      <c r="AF35" s="24"/>
      <c r="AG35" s="52"/>
      <c r="AH35" s="52"/>
      <c r="AI35" s="24"/>
      <c r="AJ35" s="52"/>
      <c r="AK35" s="24"/>
      <c r="BP35" s="30"/>
    </row>
    <row r="36" spans="1:72" ht="12" x14ac:dyDescent="0.2">
      <c r="A36" s="24"/>
      <c r="B36" s="50"/>
      <c r="C36" s="51">
        <f>(1-((C35+F35)/100))</f>
        <v>0.81</v>
      </c>
      <c r="D36" s="53"/>
      <c r="E36" s="24"/>
      <c r="F36" s="24"/>
      <c r="G36" s="53"/>
      <c r="H36" s="24"/>
      <c r="I36" s="24"/>
      <c r="J36" s="53"/>
      <c r="K36" s="24"/>
      <c r="L36" s="24"/>
      <c r="M36" s="53"/>
      <c r="N36" s="24"/>
      <c r="O36" s="24"/>
      <c r="P36" s="53"/>
      <c r="Q36" s="24"/>
      <c r="R36" s="52"/>
      <c r="S36" s="24"/>
      <c r="T36" s="24"/>
      <c r="U36" s="24"/>
      <c r="V36" s="52"/>
      <c r="W36" s="52"/>
      <c r="X36" s="24"/>
      <c r="Y36" s="52"/>
      <c r="Z36" s="24"/>
      <c r="AA36" s="24"/>
      <c r="AB36" s="24"/>
      <c r="AC36" s="24"/>
      <c r="AD36" s="24"/>
      <c r="AE36" s="24"/>
      <c r="AF36" s="24"/>
      <c r="AG36" s="52"/>
      <c r="AH36" s="52"/>
      <c r="AI36" s="24"/>
      <c r="AJ36" s="52"/>
      <c r="AK36" s="24"/>
      <c r="BP36" s="30"/>
    </row>
    <row r="37" spans="1:72" ht="12" x14ac:dyDescent="0.2">
      <c r="A37" s="24"/>
      <c r="B37" s="24"/>
      <c r="C37" s="24"/>
      <c r="D37" s="52"/>
      <c r="E37" s="52"/>
      <c r="F37" s="56"/>
      <c r="G37" s="52"/>
      <c r="H37" s="24"/>
      <c r="I37" s="24"/>
      <c r="J37" s="24"/>
      <c r="K37" s="52"/>
      <c r="L37" s="52"/>
      <c r="M37" s="24"/>
      <c r="N37" s="24"/>
      <c r="O37" s="52"/>
      <c r="P37" s="24"/>
      <c r="Q37" s="24"/>
      <c r="R37" s="24"/>
      <c r="S37" s="52"/>
      <c r="T37" s="52"/>
      <c r="U37" s="24"/>
      <c r="V37" s="52"/>
      <c r="W37" s="24"/>
      <c r="X37" s="24"/>
      <c r="Y37" s="24"/>
      <c r="Z37" s="52"/>
      <c r="AA37" s="52"/>
      <c r="AB37" s="24"/>
      <c r="AC37" s="52"/>
      <c r="AD37" s="24"/>
      <c r="AE37" s="24"/>
      <c r="AF37" s="24"/>
      <c r="AG37" s="24"/>
      <c r="AH37" s="24"/>
      <c r="AI37" s="24"/>
      <c r="AJ37" s="24"/>
      <c r="AK37" s="52"/>
      <c r="AL37" s="52"/>
      <c r="AM37" s="24"/>
      <c r="AN37" s="52"/>
      <c r="AO37" s="24"/>
      <c r="BT37" s="30"/>
    </row>
    <row r="38" spans="1:72" ht="30" customHeight="1" x14ac:dyDescent="0.2">
      <c r="A38" s="28" t="s">
        <v>60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9"/>
      <c r="R38" s="24"/>
      <c r="S38" s="52"/>
      <c r="T38" s="52"/>
      <c r="U38" s="24"/>
      <c r="V38" s="52"/>
      <c r="W38" s="24"/>
      <c r="X38" s="24"/>
      <c r="Y38" s="24"/>
      <c r="Z38" s="52"/>
      <c r="AA38" s="52"/>
      <c r="AB38" s="24"/>
      <c r="AC38" s="52"/>
      <c r="AD38" s="24"/>
      <c r="AE38" s="24"/>
      <c r="AF38" s="24"/>
      <c r="AG38" s="24"/>
      <c r="AH38" s="24"/>
      <c r="AI38" s="24"/>
      <c r="AJ38" s="24"/>
      <c r="AK38" s="52"/>
      <c r="AL38" s="52"/>
      <c r="AM38" s="24"/>
      <c r="AN38" s="52"/>
      <c r="AO38" s="24"/>
      <c r="BT38" s="30"/>
    </row>
    <row r="39" spans="1:72" ht="20.100000000000001" customHeight="1" x14ac:dyDescent="0.2">
      <c r="A39" s="31" t="s">
        <v>24</v>
      </c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68"/>
      <c r="R39" s="24"/>
      <c r="S39" s="52"/>
      <c r="T39" s="52"/>
      <c r="U39" s="24"/>
      <c r="V39" s="52"/>
      <c r="W39" s="24"/>
      <c r="X39" s="24"/>
      <c r="Y39" s="24"/>
      <c r="Z39" s="52"/>
      <c r="AA39" s="52"/>
      <c r="AB39" s="24"/>
      <c r="AC39" s="52"/>
      <c r="AD39" s="24"/>
      <c r="AE39" s="24"/>
      <c r="AF39" s="24"/>
      <c r="AG39" s="24"/>
      <c r="AH39" s="24"/>
      <c r="AI39" s="24"/>
      <c r="AJ39" s="24"/>
      <c r="AK39" s="52"/>
      <c r="AL39" s="52"/>
      <c r="AM39" s="24"/>
      <c r="AN39" s="52"/>
      <c r="AO39" s="24"/>
      <c r="BT39" s="30"/>
    </row>
    <row r="40" spans="1:72" ht="15" customHeight="1" x14ac:dyDescent="0.2">
      <c r="A40" s="57" t="s">
        <v>64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9"/>
      <c r="M40" s="24"/>
      <c r="N40" s="24"/>
      <c r="O40" s="52"/>
      <c r="P40" s="24"/>
      <c r="Q40" s="24"/>
      <c r="R40" s="24"/>
      <c r="S40" s="52"/>
      <c r="T40" s="52"/>
      <c r="U40" s="24"/>
      <c r="V40" s="52"/>
      <c r="W40" s="24"/>
      <c r="X40" s="24"/>
      <c r="Y40" s="24"/>
      <c r="Z40" s="52"/>
      <c r="AA40" s="52"/>
      <c r="AB40" s="24"/>
      <c r="AC40" s="52"/>
      <c r="AD40" s="24"/>
      <c r="AE40" s="24"/>
      <c r="AF40" s="24"/>
      <c r="AG40" s="24"/>
      <c r="AH40" s="24"/>
      <c r="AI40" s="24"/>
      <c r="AJ40" s="24"/>
      <c r="AK40" s="52"/>
      <c r="AL40" s="52"/>
      <c r="AM40" s="24"/>
      <c r="AN40" s="52"/>
      <c r="AO40" s="24"/>
      <c r="BT40" s="30"/>
    </row>
    <row r="41" spans="1:72" ht="15" customHeight="1" x14ac:dyDescent="0.2">
      <c r="A41" s="57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9"/>
      <c r="M41" s="24"/>
      <c r="N41" s="24"/>
      <c r="O41" s="52"/>
      <c r="P41" s="24"/>
      <c r="Q41" s="24"/>
      <c r="R41" s="24"/>
      <c r="S41" s="52"/>
      <c r="T41" s="52"/>
      <c r="U41" s="24"/>
      <c r="V41" s="52"/>
      <c r="W41" s="24"/>
      <c r="X41" s="24"/>
      <c r="Y41" s="24"/>
      <c r="Z41" s="52"/>
      <c r="AA41" s="52"/>
      <c r="AB41" s="24"/>
      <c r="AC41" s="52"/>
      <c r="AD41" s="24"/>
      <c r="AE41" s="24"/>
      <c r="AF41" s="24"/>
      <c r="AG41" s="24"/>
      <c r="AH41" s="24"/>
      <c r="AI41" s="24"/>
      <c r="AJ41" s="24"/>
      <c r="AK41" s="52"/>
      <c r="AL41" s="52"/>
      <c r="AM41" s="24"/>
      <c r="AN41" s="52"/>
      <c r="AO41" s="24"/>
      <c r="BT41" s="30"/>
    </row>
    <row r="42" spans="1:72" ht="15" customHeight="1" x14ac:dyDescent="0.2">
      <c r="A42" s="57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9"/>
      <c r="M42" s="24"/>
      <c r="N42" s="24"/>
      <c r="O42" s="52"/>
      <c r="P42" s="24"/>
      <c r="Q42" s="24"/>
      <c r="R42" s="24"/>
      <c r="S42" s="52"/>
      <c r="T42" s="52"/>
      <c r="U42" s="24"/>
      <c r="V42" s="52"/>
      <c r="W42" s="24"/>
      <c r="X42" s="24"/>
      <c r="Y42" s="24"/>
      <c r="Z42" s="52"/>
      <c r="AA42" s="52"/>
      <c r="AB42" s="24"/>
      <c r="AC42" s="52"/>
      <c r="AD42" s="24"/>
      <c r="AE42" s="24"/>
      <c r="AF42" s="24"/>
      <c r="AG42" s="24"/>
      <c r="AH42" s="24"/>
      <c r="AI42" s="24"/>
      <c r="AJ42" s="24"/>
      <c r="AK42" s="52"/>
      <c r="AL42" s="52"/>
      <c r="AM42" s="24"/>
      <c r="AN42" s="52"/>
      <c r="AO42" s="24"/>
      <c r="BT42" s="30"/>
    </row>
    <row r="43" spans="1:72" ht="15" customHeight="1" x14ac:dyDescent="0.2">
      <c r="A43" s="57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9"/>
      <c r="M43" s="24"/>
      <c r="N43" s="24"/>
      <c r="O43" s="52"/>
      <c r="P43" s="24"/>
      <c r="Q43" s="24"/>
      <c r="R43" s="24"/>
      <c r="S43" s="52"/>
      <c r="T43" s="52"/>
      <c r="U43" s="24"/>
      <c r="V43" s="52"/>
      <c r="W43" s="24"/>
      <c r="X43" s="24"/>
      <c r="Y43" s="24"/>
      <c r="Z43" s="52"/>
      <c r="AA43" s="52"/>
      <c r="AB43" s="24"/>
      <c r="AC43" s="52"/>
      <c r="AD43" s="24"/>
      <c r="AE43" s="24"/>
      <c r="AF43" s="24"/>
      <c r="AG43" s="24"/>
      <c r="AH43" s="24"/>
      <c r="AI43" s="24"/>
      <c r="AJ43" s="24"/>
      <c r="AK43" s="52"/>
      <c r="AL43" s="52"/>
      <c r="AM43" s="24"/>
      <c r="AN43" s="52"/>
      <c r="AO43" s="24"/>
      <c r="BT43" s="30"/>
    </row>
    <row r="44" spans="1:72" ht="15" customHeight="1" x14ac:dyDescent="0.2">
      <c r="A44" s="57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9"/>
      <c r="M44" s="24"/>
      <c r="N44" s="24"/>
      <c r="O44" s="52"/>
      <c r="P44" s="24"/>
      <c r="Q44" s="24"/>
      <c r="R44" s="24"/>
      <c r="S44" s="52"/>
      <c r="T44" s="52"/>
      <c r="U44" s="24"/>
      <c r="V44" s="52"/>
      <c r="W44" s="24"/>
      <c r="X44" s="24"/>
      <c r="Y44" s="24"/>
      <c r="Z44" s="52"/>
      <c r="AA44" s="52"/>
      <c r="AB44" s="24"/>
      <c r="AC44" s="52"/>
      <c r="AD44" s="24"/>
      <c r="AE44" s="24"/>
      <c r="AF44" s="24"/>
      <c r="AG44" s="24"/>
      <c r="AH44" s="24"/>
      <c r="AI44" s="24"/>
      <c r="AJ44" s="24"/>
      <c r="AK44" s="52"/>
      <c r="AL44" s="52"/>
      <c r="AM44" s="24"/>
      <c r="AN44" s="52"/>
      <c r="AO44" s="24"/>
      <c r="BT44" s="30"/>
    </row>
    <row r="45" spans="1:72" ht="15" customHeight="1" x14ac:dyDescent="0.2">
      <c r="A45" s="57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9"/>
      <c r="M45" s="24"/>
      <c r="N45" s="24"/>
      <c r="O45" s="52"/>
      <c r="P45" s="24"/>
      <c r="Q45" s="24"/>
      <c r="R45" s="24"/>
      <c r="S45" s="52"/>
      <c r="T45" s="52"/>
      <c r="U45" s="24"/>
      <c r="V45" s="52"/>
      <c r="W45" s="24"/>
      <c r="X45" s="24"/>
      <c r="Y45" s="24"/>
      <c r="Z45" s="52"/>
      <c r="AA45" s="52"/>
      <c r="AB45" s="24"/>
      <c r="AC45" s="52"/>
      <c r="AD45" s="24"/>
      <c r="AE45" s="24"/>
      <c r="AF45" s="24"/>
      <c r="AG45" s="24"/>
      <c r="AH45" s="24"/>
      <c r="AI45" s="24"/>
      <c r="AJ45" s="24"/>
      <c r="AK45" s="52"/>
      <c r="AL45" s="52"/>
      <c r="AM45" s="24"/>
      <c r="AN45" s="52"/>
      <c r="AO45" s="24"/>
      <c r="BT45" s="30"/>
    </row>
    <row r="46" spans="1:72" ht="60" x14ac:dyDescent="0.2">
      <c r="A46" s="40" t="s">
        <v>25</v>
      </c>
      <c r="B46" s="40" t="s">
        <v>26</v>
      </c>
      <c r="C46" s="41" t="s">
        <v>58</v>
      </c>
      <c r="D46" s="40" t="s">
        <v>28</v>
      </c>
      <c r="E46" s="40" t="s">
        <v>29</v>
      </c>
      <c r="F46" s="40" t="s">
        <v>56</v>
      </c>
      <c r="G46" s="40" t="s">
        <v>30</v>
      </c>
      <c r="H46" s="40" t="s">
        <v>31</v>
      </c>
      <c r="I46" s="40" t="s">
        <v>32</v>
      </c>
      <c r="J46" s="40" t="s">
        <v>33</v>
      </c>
      <c r="K46" s="40" t="s">
        <v>34</v>
      </c>
      <c r="L46" s="40" t="s">
        <v>35</v>
      </c>
      <c r="M46" s="41" t="s">
        <v>0</v>
      </c>
      <c r="N46" s="41" t="s">
        <v>16</v>
      </c>
      <c r="O46" s="41" t="s">
        <v>15</v>
      </c>
      <c r="P46" s="41" t="s">
        <v>22</v>
      </c>
      <c r="Q46" s="41" t="s">
        <v>23</v>
      </c>
      <c r="R46" s="24"/>
      <c r="S46" s="52"/>
      <c r="T46" s="52"/>
      <c r="U46" s="24"/>
      <c r="V46" s="52"/>
      <c r="W46" s="24"/>
      <c r="X46" s="24"/>
      <c r="Y46" s="24"/>
      <c r="Z46" s="52"/>
      <c r="AA46" s="52"/>
      <c r="AB46" s="24"/>
      <c r="AC46" s="52"/>
      <c r="AD46" s="24"/>
      <c r="AE46" s="24"/>
      <c r="AF46" s="24"/>
      <c r="AG46" s="24"/>
      <c r="AH46" s="24"/>
      <c r="AI46" s="24"/>
      <c r="AJ46" s="24"/>
      <c r="AK46" s="52"/>
      <c r="AL46" s="52"/>
      <c r="AM46" s="24"/>
      <c r="AN46" s="52"/>
      <c r="AO46" s="24"/>
      <c r="BT46" s="30"/>
    </row>
    <row r="47" spans="1:72" ht="12" x14ac:dyDescent="0.2">
      <c r="A47" s="42">
        <v>2000</v>
      </c>
      <c r="B47" s="43">
        <v>12</v>
      </c>
      <c r="C47" s="44">
        <v>18</v>
      </c>
      <c r="D47" s="42">
        <f t="shared" ref="D47:D48" si="15">(A47*(B47/100))</f>
        <v>240</v>
      </c>
      <c r="E47" s="42">
        <f t="shared" ref="E47" si="16">A47-D47</f>
        <v>1760</v>
      </c>
      <c r="F47" s="44">
        <v>1</v>
      </c>
      <c r="G47" s="42">
        <f>Tabela36718243418[[#This Row],[Vlr. p/ Calc. da BC. do 
Difal]]/C48</f>
        <v>2172.8395061728393</v>
      </c>
      <c r="H47" s="44">
        <v>20</v>
      </c>
      <c r="I47" s="42">
        <f t="shared" ref="I47" si="17">(G47*(H47/100))</f>
        <v>434.5679012345679</v>
      </c>
      <c r="J47" s="42">
        <f t="shared" ref="J47" si="18">G47-I47</f>
        <v>1738.2716049382714</v>
      </c>
      <c r="K47" s="42">
        <f t="shared" ref="K47:K48" si="19">(A47*(B47/100))</f>
        <v>240</v>
      </c>
      <c r="L47" s="42">
        <f t="shared" ref="L47:L48" si="20">(J47*((C47+F47)/100))</f>
        <v>330.27160493827154</v>
      </c>
      <c r="M47" s="42">
        <f t="shared" ref="M47" si="21">(L47-K47)</f>
        <v>90.271604938271537</v>
      </c>
      <c r="N47" s="42">
        <f t="shared" ref="N47:N48" si="22">(J47*(F47/100))</f>
        <v>17.382716049382715</v>
      </c>
      <c r="O47" s="42">
        <f t="shared" ref="O47" si="23">(M47-N47)</f>
        <v>72.888888888888829</v>
      </c>
      <c r="P47" s="42">
        <f t="shared" ref="P47" si="24">(O47*(60/100))</f>
        <v>43.733333333333299</v>
      </c>
      <c r="Q47" s="42">
        <f t="shared" ref="Q47:Q48" si="25">(O47*(40/100))</f>
        <v>29.155555555555534</v>
      </c>
      <c r="R47" s="24"/>
      <c r="S47" s="52"/>
      <c r="T47" s="52"/>
      <c r="U47" s="24"/>
      <c r="V47" s="52"/>
      <c r="W47" s="24"/>
      <c r="X47" s="24"/>
      <c r="Y47" s="24"/>
      <c r="Z47" s="52"/>
      <c r="AA47" s="52"/>
      <c r="AB47" s="24"/>
      <c r="AC47" s="52"/>
      <c r="AD47" s="24"/>
      <c r="AE47" s="24"/>
      <c r="AF47" s="24"/>
      <c r="AG47" s="24"/>
      <c r="AH47" s="24"/>
      <c r="AI47" s="24"/>
      <c r="AJ47" s="24"/>
      <c r="AK47" s="52"/>
      <c r="AL47" s="52"/>
      <c r="AM47" s="24"/>
      <c r="AN47" s="52"/>
      <c r="AO47" s="24"/>
      <c r="BT47" s="30"/>
    </row>
    <row r="48" spans="1:72" ht="12" x14ac:dyDescent="0.2">
      <c r="A48" s="24"/>
      <c r="B48" s="50"/>
      <c r="C48" s="51">
        <f>(1-((C47+F47)/100))</f>
        <v>0.81</v>
      </c>
      <c r="D48" s="53"/>
      <c r="E48" s="24"/>
      <c r="F48" s="24"/>
      <c r="G48" s="53"/>
      <c r="H48" s="24"/>
      <c r="I48" s="24"/>
      <c r="J48" s="53"/>
      <c r="K48" s="24"/>
      <c r="L48" s="24"/>
      <c r="M48" s="53"/>
      <c r="N48" s="24"/>
      <c r="O48" s="24"/>
      <c r="P48" s="53"/>
      <c r="Q48" s="24"/>
      <c r="R48" s="24"/>
      <c r="S48" s="52"/>
      <c r="T48" s="52"/>
      <c r="U48" s="24"/>
      <c r="V48" s="52"/>
      <c r="W48" s="24"/>
      <c r="X48" s="24"/>
      <c r="Y48" s="24"/>
      <c r="Z48" s="52"/>
      <c r="AA48" s="52"/>
      <c r="AB48" s="24"/>
      <c r="AC48" s="52"/>
      <c r="AD48" s="24"/>
      <c r="AE48" s="24"/>
      <c r="AF48" s="24"/>
      <c r="AG48" s="24"/>
      <c r="AH48" s="24"/>
      <c r="AI48" s="24"/>
      <c r="AJ48" s="24"/>
      <c r="AK48" s="52"/>
      <c r="AL48" s="52"/>
      <c r="AM48" s="24"/>
      <c r="AN48" s="52"/>
      <c r="AO48" s="24"/>
      <c r="BT48" s="30"/>
    </row>
    <row r="49" spans="1:72" ht="12" x14ac:dyDescent="0.2">
      <c r="A49" s="24"/>
      <c r="B49" s="24"/>
      <c r="C49" s="24"/>
      <c r="D49" s="52"/>
      <c r="E49" s="52"/>
      <c r="F49" s="56"/>
      <c r="G49" s="52"/>
      <c r="H49" s="24"/>
      <c r="I49" s="24"/>
      <c r="J49" s="24"/>
      <c r="K49" s="52"/>
      <c r="L49" s="52"/>
      <c r="M49" s="24"/>
      <c r="N49" s="24"/>
      <c r="O49" s="52"/>
      <c r="P49" s="24"/>
      <c r="Q49" s="24"/>
      <c r="R49" s="24"/>
      <c r="S49" s="52"/>
      <c r="T49" s="52"/>
      <c r="U49" s="24"/>
      <c r="V49" s="52"/>
      <c r="W49" s="24"/>
      <c r="X49" s="24"/>
      <c r="Y49" s="24"/>
      <c r="Z49" s="52"/>
      <c r="AA49" s="52"/>
      <c r="AB49" s="24"/>
      <c r="AC49" s="52"/>
      <c r="AD49" s="24"/>
      <c r="AE49" s="24"/>
      <c r="AF49" s="24"/>
      <c r="AG49" s="24"/>
      <c r="AH49" s="24"/>
      <c r="AI49" s="24"/>
      <c r="AJ49" s="24"/>
      <c r="AK49" s="52"/>
      <c r="AL49" s="52"/>
      <c r="AM49" s="24"/>
      <c r="AN49" s="52"/>
      <c r="AO49" s="24"/>
      <c r="BT49" s="30"/>
    </row>
    <row r="50" spans="1:72" ht="12" x14ac:dyDescent="0.2">
      <c r="A50" s="60" t="s">
        <v>37</v>
      </c>
      <c r="B50" s="61" t="s">
        <v>38</v>
      </c>
      <c r="C50" s="61"/>
      <c r="D50" s="61"/>
      <c r="E50" s="52"/>
      <c r="F50" s="56"/>
      <c r="G50" s="52"/>
      <c r="H50" s="24"/>
      <c r="I50" s="24"/>
      <c r="J50" s="24"/>
      <c r="K50" s="52"/>
      <c r="L50" s="52"/>
      <c r="M50" s="24"/>
      <c r="N50" s="24"/>
      <c r="O50" s="52"/>
      <c r="P50" s="24"/>
      <c r="Q50" s="24"/>
      <c r="R50" s="24"/>
      <c r="S50" s="52"/>
      <c r="T50" s="52"/>
      <c r="U50" s="24"/>
      <c r="V50" s="52"/>
      <c r="W50" s="24"/>
      <c r="X50" s="24"/>
      <c r="Y50" s="24"/>
      <c r="Z50" s="52"/>
      <c r="AA50" s="52"/>
      <c r="AB50" s="24"/>
      <c r="AC50" s="52"/>
      <c r="AD50" s="24"/>
      <c r="AE50" s="24"/>
      <c r="AF50" s="24"/>
      <c r="AG50" s="24"/>
      <c r="AH50" s="24"/>
      <c r="AI50" s="24"/>
      <c r="AJ50" s="24"/>
      <c r="AK50" s="52"/>
      <c r="AL50" s="52"/>
      <c r="AM50" s="24"/>
      <c r="AN50" s="52"/>
      <c r="AO50" s="24"/>
      <c r="BT50" s="30"/>
    </row>
    <row r="51" spans="1:72" ht="12" x14ac:dyDescent="0.2">
      <c r="A51" s="62" t="s">
        <v>39</v>
      </c>
      <c r="B51" s="63" t="s">
        <v>40</v>
      </c>
      <c r="C51" s="63"/>
      <c r="D51" s="63"/>
      <c r="E51" s="52"/>
      <c r="F51" s="56"/>
      <c r="G51" s="52"/>
      <c r="H51" s="24"/>
      <c r="I51" s="24"/>
      <c r="J51" s="24"/>
      <c r="K51" s="52"/>
      <c r="L51" s="52"/>
      <c r="M51" s="24"/>
      <c r="N51" s="24"/>
      <c r="O51" s="52"/>
      <c r="P51" s="24"/>
      <c r="Q51" s="24"/>
      <c r="R51" s="24"/>
      <c r="S51" s="52"/>
      <c r="T51" s="52"/>
      <c r="U51" s="24"/>
      <c r="V51" s="52"/>
      <c r="W51" s="24"/>
      <c r="X51" s="24"/>
      <c r="Y51" s="24"/>
      <c r="Z51" s="52"/>
      <c r="AA51" s="52"/>
      <c r="AB51" s="24"/>
      <c r="AC51" s="52"/>
      <c r="AD51" s="24"/>
      <c r="AE51" s="24"/>
      <c r="AF51" s="24"/>
      <c r="AG51" s="24"/>
      <c r="AH51" s="24"/>
      <c r="AI51" s="24"/>
      <c r="AJ51" s="24"/>
      <c r="AK51" s="52"/>
      <c r="AL51" s="52"/>
      <c r="AM51" s="24"/>
      <c r="AN51" s="52"/>
      <c r="AO51" s="24"/>
      <c r="BT51" s="30"/>
    </row>
    <row r="52" spans="1:72" ht="12" x14ac:dyDescent="0.2">
      <c r="A52" s="64" t="s">
        <v>41</v>
      </c>
      <c r="B52" s="65" t="s">
        <v>42</v>
      </c>
      <c r="C52" s="65"/>
      <c r="D52" s="65"/>
      <c r="E52" s="52"/>
      <c r="F52" s="56"/>
      <c r="G52" s="52"/>
      <c r="H52" s="24"/>
      <c r="I52" s="24"/>
      <c r="J52" s="24"/>
      <c r="K52" s="52"/>
      <c r="L52" s="52"/>
      <c r="M52" s="24"/>
      <c r="N52" s="24"/>
      <c r="O52" s="52"/>
      <c r="P52" s="24"/>
      <c r="Q52" s="24"/>
      <c r="R52" s="24"/>
      <c r="S52" s="52"/>
      <c r="T52" s="52"/>
      <c r="U52" s="24"/>
      <c r="V52" s="52"/>
      <c r="W52" s="24"/>
      <c r="X52" s="24"/>
      <c r="Y52" s="24"/>
      <c r="Z52" s="52"/>
      <c r="AA52" s="52"/>
      <c r="AB52" s="24"/>
      <c r="AC52" s="52"/>
      <c r="AD52" s="24"/>
      <c r="AE52" s="24"/>
      <c r="AF52" s="24"/>
      <c r="AG52" s="24"/>
      <c r="AH52" s="24"/>
      <c r="AI52" s="24"/>
      <c r="AJ52" s="24"/>
      <c r="AK52" s="52"/>
      <c r="AL52" s="52"/>
      <c r="AM52" s="24"/>
      <c r="AN52" s="52"/>
      <c r="AO52" s="24"/>
      <c r="BT52" s="30"/>
    </row>
    <row r="53" spans="1:72" ht="12" x14ac:dyDescent="0.2">
      <c r="A53" s="62" t="s">
        <v>43</v>
      </c>
      <c r="B53" s="63" t="s">
        <v>44</v>
      </c>
      <c r="C53" s="63"/>
      <c r="D53" s="63"/>
      <c r="E53" s="52"/>
      <c r="F53" s="56"/>
      <c r="G53" s="52"/>
      <c r="H53" s="24"/>
      <c r="I53" s="24"/>
      <c r="J53" s="24"/>
      <c r="K53" s="52"/>
      <c r="L53" s="52"/>
      <c r="M53" s="24"/>
      <c r="N53" s="24"/>
      <c r="O53" s="52"/>
      <c r="P53" s="24"/>
      <c r="Q53" s="24"/>
      <c r="R53" s="24"/>
      <c r="S53" s="52"/>
      <c r="T53" s="52"/>
      <c r="U53" s="24"/>
      <c r="V53" s="52"/>
      <c r="W53" s="24"/>
      <c r="X53" s="24"/>
      <c r="Y53" s="24"/>
      <c r="Z53" s="52"/>
      <c r="AA53" s="52"/>
      <c r="AB53" s="24"/>
      <c r="AC53" s="52"/>
      <c r="AD53" s="24"/>
      <c r="AE53" s="24"/>
      <c r="AF53" s="24"/>
      <c r="AG53" s="24"/>
      <c r="AH53" s="24"/>
      <c r="AI53" s="24"/>
      <c r="AJ53" s="24"/>
      <c r="AK53" s="52"/>
      <c r="AL53" s="52"/>
      <c r="AM53" s="24"/>
      <c r="AN53" s="52"/>
      <c r="AO53" s="24"/>
      <c r="BT53" s="30"/>
    </row>
    <row r="54" spans="1:72" ht="12" x14ac:dyDescent="0.2">
      <c r="A54" s="64" t="s">
        <v>45</v>
      </c>
      <c r="B54" s="65" t="s">
        <v>46</v>
      </c>
      <c r="C54" s="65"/>
      <c r="D54" s="65"/>
      <c r="E54" s="52"/>
      <c r="F54" s="56"/>
      <c r="G54" s="52"/>
      <c r="H54" s="24"/>
      <c r="I54" s="24"/>
      <c r="J54" s="24"/>
      <c r="K54" s="52"/>
      <c r="L54" s="52"/>
      <c r="M54" s="24"/>
      <c r="N54" s="24"/>
      <c r="O54" s="52"/>
      <c r="P54" s="24"/>
      <c r="Q54" s="24"/>
      <c r="R54" s="24"/>
      <c r="S54" s="52"/>
      <c r="T54" s="52"/>
      <c r="U54" s="24"/>
      <c r="V54" s="52"/>
      <c r="W54" s="24"/>
      <c r="X54" s="24"/>
      <c r="Y54" s="24"/>
      <c r="Z54" s="52"/>
      <c r="AA54" s="52"/>
      <c r="AB54" s="24"/>
      <c r="AC54" s="52"/>
      <c r="AD54" s="24"/>
      <c r="AE54" s="24"/>
      <c r="AF54" s="24"/>
      <c r="AG54" s="24"/>
      <c r="AH54" s="24"/>
      <c r="AI54" s="24"/>
      <c r="AJ54" s="24"/>
      <c r="AK54" s="52"/>
      <c r="AL54" s="52"/>
      <c r="AM54" s="24"/>
      <c r="AN54" s="52"/>
      <c r="AO54" s="24"/>
      <c r="BT54" s="30"/>
    </row>
    <row r="55" spans="1:72" ht="12" x14ac:dyDescent="0.2">
      <c r="A55" s="62" t="s">
        <v>47</v>
      </c>
      <c r="B55" s="63" t="s">
        <v>48</v>
      </c>
      <c r="C55" s="63"/>
      <c r="D55" s="63"/>
      <c r="E55" s="52"/>
      <c r="F55" s="56"/>
      <c r="G55" s="52"/>
      <c r="H55" s="24"/>
      <c r="I55" s="24"/>
      <c r="J55" s="24"/>
      <c r="K55" s="52"/>
      <c r="L55" s="52"/>
      <c r="M55" s="24"/>
      <c r="N55" s="24"/>
      <c r="O55" s="52"/>
      <c r="P55" s="24"/>
      <c r="Q55" s="24"/>
      <c r="R55" s="24"/>
      <c r="S55" s="52"/>
      <c r="T55" s="52"/>
      <c r="U55" s="24"/>
      <c r="V55" s="52"/>
      <c r="W55" s="24"/>
      <c r="X55" s="24"/>
      <c r="Y55" s="24"/>
      <c r="Z55" s="52"/>
      <c r="AA55" s="52"/>
      <c r="AB55" s="24"/>
      <c r="AC55" s="52"/>
      <c r="AD55" s="24"/>
      <c r="AE55" s="24"/>
      <c r="AF55" s="24"/>
      <c r="AG55" s="24"/>
      <c r="AH55" s="24"/>
      <c r="AI55" s="24"/>
      <c r="AJ55" s="24"/>
      <c r="AK55" s="52"/>
      <c r="AL55" s="52"/>
      <c r="AM55" s="24"/>
      <c r="AN55" s="52"/>
      <c r="AO55" s="24"/>
      <c r="BT55" s="30"/>
    </row>
    <row r="56" spans="1:72" ht="12" x14ac:dyDescent="0.2">
      <c r="A56" s="64" t="s">
        <v>49</v>
      </c>
      <c r="B56" s="65" t="s">
        <v>50</v>
      </c>
      <c r="C56" s="65"/>
      <c r="D56" s="65"/>
      <c r="E56" s="52"/>
      <c r="F56" s="56"/>
      <c r="G56" s="52"/>
      <c r="H56" s="24"/>
      <c r="I56" s="24"/>
      <c r="J56" s="24"/>
      <c r="K56" s="52"/>
      <c r="L56" s="52"/>
      <c r="M56" s="24"/>
      <c r="N56" s="24"/>
      <c r="O56" s="52"/>
      <c r="P56" s="24"/>
      <c r="Q56" s="24"/>
      <c r="R56" s="24"/>
      <c r="S56" s="52"/>
      <c r="T56" s="52"/>
      <c r="U56" s="24"/>
      <c r="V56" s="52"/>
      <c r="W56" s="24"/>
      <c r="X56" s="24"/>
      <c r="Y56" s="24"/>
      <c r="Z56" s="52"/>
      <c r="AA56" s="52"/>
      <c r="AB56" s="24"/>
      <c r="AC56" s="52"/>
      <c r="AD56" s="24"/>
      <c r="AE56" s="24"/>
      <c r="AF56" s="24"/>
      <c r="AG56" s="24"/>
      <c r="AH56" s="24"/>
      <c r="AI56" s="24"/>
      <c r="AJ56" s="24"/>
      <c r="AK56" s="52"/>
      <c r="AL56" s="52"/>
      <c r="AM56" s="24"/>
      <c r="AN56" s="52"/>
      <c r="AO56" s="24"/>
      <c r="BT56" s="30"/>
    </row>
    <row r="57" spans="1:72" ht="12" x14ac:dyDescent="0.2">
      <c r="A57" s="62" t="s">
        <v>51</v>
      </c>
      <c r="B57" s="63" t="s">
        <v>52</v>
      </c>
      <c r="C57" s="63"/>
      <c r="D57" s="63"/>
      <c r="E57" s="52"/>
      <c r="F57" s="56"/>
      <c r="G57" s="52"/>
      <c r="H57" s="24"/>
      <c r="I57" s="24"/>
      <c r="J57" s="24"/>
      <c r="K57" s="52"/>
      <c r="L57" s="52"/>
      <c r="M57" s="24"/>
      <c r="N57" s="24"/>
      <c r="O57" s="52"/>
      <c r="P57" s="24"/>
      <c r="Q57" s="24"/>
      <c r="R57" s="24"/>
      <c r="S57" s="52"/>
      <c r="T57" s="52"/>
      <c r="U57" s="24"/>
      <c r="V57" s="52"/>
      <c r="W57" s="24"/>
      <c r="X57" s="24"/>
      <c r="Y57" s="24"/>
      <c r="Z57" s="52"/>
      <c r="AA57" s="52"/>
      <c r="AB57" s="24"/>
      <c r="AC57" s="52"/>
      <c r="AD57" s="24"/>
      <c r="AE57" s="24"/>
      <c r="AF57" s="24"/>
      <c r="AG57" s="24"/>
      <c r="AH57" s="24"/>
      <c r="AI57" s="24"/>
      <c r="AJ57" s="24"/>
      <c r="AK57" s="52"/>
      <c r="AL57" s="52"/>
      <c r="AM57" s="24"/>
      <c r="AN57" s="52"/>
      <c r="AO57" s="24"/>
      <c r="BT57" s="30"/>
    </row>
    <row r="58" spans="1:72" ht="12" x14ac:dyDescent="0.2"/>
    <row r="61" spans="1:72" ht="12" x14ac:dyDescent="0.2"/>
    <row r="62" spans="1:72" ht="12" x14ac:dyDescent="0.2"/>
    <row r="63" spans="1:72" ht="12" x14ac:dyDescent="0.2"/>
    <row r="64" spans="1:72" ht="12" x14ac:dyDescent="0.2"/>
    <row r="65" ht="12" x14ac:dyDescent="0.2"/>
    <row r="66" ht="12" x14ac:dyDescent="0.2"/>
    <row r="67" ht="12" x14ac:dyDescent="0.2"/>
    <row r="68" ht="12" x14ac:dyDescent="0.2"/>
    <row r="69" ht="12" x14ac:dyDescent="0.2"/>
    <row r="74" ht="12" x14ac:dyDescent="0.2"/>
    <row r="75" ht="12" x14ac:dyDescent="0.2"/>
    <row r="76" ht="12" x14ac:dyDescent="0.2"/>
    <row r="77" ht="12" x14ac:dyDescent="0.2"/>
    <row r="78" ht="12" x14ac:dyDescent="0.2"/>
    <row r="79" ht="12" x14ac:dyDescent="0.2"/>
    <row r="80" ht="12" x14ac:dyDescent="0.2"/>
    <row r="81" ht="12" x14ac:dyDescent="0.2"/>
    <row r="82" ht="12" x14ac:dyDescent="0.2"/>
  </sheetData>
  <mergeCells count="21">
    <mergeCell ref="B55:D55"/>
    <mergeCell ref="B56:D56"/>
    <mergeCell ref="B57:D57"/>
    <mergeCell ref="A3:Q3"/>
    <mergeCell ref="A2:Q2"/>
    <mergeCell ref="A1:Q1"/>
    <mergeCell ref="A14:Q14"/>
    <mergeCell ref="B50:D50"/>
    <mergeCell ref="B51:D51"/>
    <mergeCell ref="B52:D52"/>
    <mergeCell ref="B53:D53"/>
    <mergeCell ref="B54:D54"/>
    <mergeCell ref="A40:L45"/>
    <mergeCell ref="A16:L21"/>
    <mergeCell ref="A28:L33"/>
    <mergeCell ref="A26:Q26"/>
    <mergeCell ref="A27:Q27"/>
    <mergeCell ref="A38:Q38"/>
    <mergeCell ref="A39:Q39"/>
    <mergeCell ref="A4:L9"/>
    <mergeCell ref="A15:Q15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82"/>
  <sheetViews>
    <sheetView topLeftCell="A37" workbookViewId="0">
      <selection activeCell="A37" sqref="A1:XFD1048576"/>
    </sheetView>
  </sheetViews>
  <sheetFormatPr defaultRowHeight="12" zeroHeight="1" x14ac:dyDescent="0.2"/>
  <cols>
    <col min="1" max="1" width="8.42578125" style="27" bestFit="1" customWidth="1"/>
    <col min="2" max="2" width="10.42578125" style="27" customWidth="1"/>
    <col min="3" max="3" width="10.28515625" style="27" customWidth="1"/>
    <col min="4" max="4" width="7.42578125" style="27" bestFit="1" customWidth="1"/>
    <col min="5" max="5" width="7.28515625" style="27" bestFit="1" customWidth="1"/>
    <col min="6" max="6" width="7.28515625" style="66" bestFit="1" customWidth="1"/>
    <col min="7" max="7" width="9.5703125" style="27" bestFit="1" customWidth="1"/>
    <col min="8" max="8" width="7.28515625" style="27" customWidth="1"/>
    <col min="9" max="9" width="6.42578125" style="27" bestFit="1" customWidth="1"/>
    <col min="10" max="10" width="8.7109375" style="27" bestFit="1" customWidth="1"/>
    <col min="11" max="11" width="8.5703125" style="27" bestFit="1" customWidth="1"/>
    <col min="12" max="12" width="7.28515625" style="27" bestFit="1" customWidth="1"/>
    <col min="13" max="13" width="10.42578125" style="27" bestFit="1" customWidth="1"/>
    <col min="14" max="14" width="7.5703125" style="27" bestFit="1" customWidth="1"/>
    <col min="15" max="15" width="6" style="27" bestFit="1" customWidth="1"/>
    <col min="16" max="16" width="7.28515625" style="27" bestFit="1" customWidth="1"/>
    <col min="17" max="16384" width="9.140625" style="27"/>
  </cols>
  <sheetData>
    <row r="1" spans="1:71" ht="43.5" customHeight="1" x14ac:dyDescent="0.2">
      <c r="A1" s="67" t="s">
        <v>73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9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6"/>
    </row>
    <row r="2" spans="1:71" ht="30" customHeight="1" x14ac:dyDescent="0.2">
      <c r="A2" s="28" t="s">
        <v>74</v>
      </c>
      <c r="B2" s="28"/>
      <c r="C2" s="28"/>
      <c r="D2" s="28"/>
      <c r="E2" s="28"/>
      <c r="F2" s="28"/>
      <c r="G2" s="28"/>
      <c r="H2" s="28"/>
      <c r="I2" s="28"/>
      <c r="J2" s="28"/>
      <c r="K2" s="34"/>
      <c r="L2" s="33"/>
      <c r="M2" s="34"/>
      <c r="N2" s="34"/>
      <c r="O2" s="34"/>
      <c r="P2" s="33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BS2" s="30"/>
    </row>
    <row r="3" spans="1:71" ht="20.100000000000001" customHeight="1" x14ac:dyDescent="0.2">
      <c r="A3" s="31" t="s">
        <v>24</v>
      </c>
      <c r="B3" s="32"/>
      <c r="C3" s="32"/>
      <c r="D3" s="32"/>
      <c r="E3" s="32"/>
      <c r="F3" s="32"/>
      <c r="G3" s="32"/>
      <c r="H3" s="32"/>
      <c r="I3" s="32"/>
      <c r="J3" s="32"/>
      <c r="K3" s="34"/>
      <c r="L3" s="33"/>
      <c r="M3" s="34"/>
      <c r="N3" s="34"/>
      <c r="O3" s="34"/>
      <c r="P3" s="33"/>
      <c r="Q3" s="34"/>
      <c r="R3" s="33"/>
      <c r="S3" s="33"/>
      <c r="T3" s="34"/>
      <c r="U3" s="33"/>
      <c r="V3" s="24"/>
      <c r="W3" s="24"/>
      <c r="X3" s="24"/>
      <c r="Y3" s="24"/>
      <c r="Z3" s="24"/>
      <c r="AA3" s="24"/>
      <c r="AB3" s="24"/>
      <c r="AC3" s="33"/>
      <c r="AD3" s="33"/>
      <c r="AE3" s="34"/>
      <c r="AF3" s="24"/>
      <c r="AG3" s="34"/>
      <c r="AH3" s="34"/>
      <c r="AI3" s="34"/>
      <c r="AJ3" s="33"/>
      <c r="AK3" s="33"/>
      <c r="AL3" s="34"/>
      <c r="AM3" s="33"/>
      <c r="AN3" s="24"/>
      <c r="BS3" s="30"/>
    </row>
    <row r="4" spans="1:71" ht="11.1" customHeight="1" x14ac:dyDescent="0.2">
      <c r="A4" s="35" t="s">
        <v>75</v>
      </c>
      <c r="B4" s="36"/>
      <c r="C4" s="36"/>
      <c r="D4" s="36"/>
      <c r="E4" s="36"/>
      <c r="F4" s="36"/>
      <c r="G4" s="36"/>
      <c r="H4" s="36"/>
      <c r="I4" s="36"/>
      <c r="J4" s="36"/>
      <c r="K4" s="34"/>
      <c r="L4" s="34"/>
      <c r="M4" s="24"/>
      <c r="N4" s="24"/>
      <c r="O4" s="24"/>
      <c r="P4" s="34"/>
      <c r="Q4" s="34"/>
      <c r="R4" s="33"/>
      <c r="S4" s="33"/>
      <c r="T4" s="34"/>
      <c r="U4" s="33"/>
      <c r="V4" s="33"/>
      <c r="W4" s="34"/>
      <c r="X4" s="34"/>
      <c r="Y4" s="34"/>
      <c r="Z4" s="33"/>
      <c r="AA4" s="33"/>
      <c r="AB4" s="34"/>
      <c r="AC4" s="24"/>
      <c r="AD4" s="24"/>
      <c r="AE4" s="24"/>
      <c r="AF4" s="34"/>
      <c r="AG4" s="34"/>
      <c r="AH4" s="34"/>
      <c r="AI4" s="34"/>
      <c r="AJ4" s="33"/>
      <c r="AK4" s="33"/>
      <c r="AL4" s="34"/>
      <c r="AM4" s="33"/>
      <c r="AN4" s="33"/>
      <c r="BS4" s="30"/>
    </row>
    <row r="5" spans="1:71" ht="11.1" customHeight="1" x14ac:dyDescent="0.2">
      <c r="A5" s="35"/>
      <c r="B5" s="36"/>
      <c r="C5" s="36"/>
      <c r="D5" s="36"/>
      <c r="E5" s="36"/>
      <c r="F5" s="36"/>
      <c r="G5" s="36"/>
      <c r="H5" s="36"/>
      <c r="I5" s="36"/>
      <c r="J5" s="36"/>
      <c r="K5" s="34"/>
      <c r="L5" s="34"/>
      <c r="M5" s="34"/>
      <c r="N5" s="34"/>
      <c r="O5" s="34"/>
      <c r="P5" s="24"/>
      <c r="Q5" s="24"/>
      <c r="R5" s="24"/>
      <c r="S5" s="24"/>
      <c r="T5" s="24"/>
      <c r="U5" s="24"/>
      <c r="V5" s="26"/>
      <c r="W5" s="26"/>
      <c r="X5" s="26"/>
      <c r="Y5" s="26"/>
      <c r="Z5" s="26"/>
      <c r="AB5" s="37"/>
      <c r="AC5" s="34"/>
      <c r="AD5" s="34"/>
      <c r="AE5" s="34"/>
      <c r="AF5" s="24"/>
      <c r="AG5" s="24"/>
      <c r="AH5" s="24"/>
      <c r="AI5" s="24"/>
      <c r="AJ5" s="24"/>
      <c r="AK5" s="24"/>
      <c r="AL5" s="24"/>
      <c r="AM5" s="24"/>
      <c r="AN5" s="26"/>
      <c r="BS5" s="30"/>
    </row>
    <row r="6" spans="1:71" ht="11.1" customHeight="1" x14ac:dyDescent="0.2">
      <c r="A6" s="35"/>
      <c r="B6" s="36"/>
      <c r="C6" s="36"/>
      <c r="D6" s="36"/>
      <c r="E6" s="36"/>
      <c r="F6" s="36"/>
      <c r="G6" s="36"/>
      <c r="H6" s="36"/>
      <c r="I6" s="36"/>
      <c r="J6" s="36"/>
      <c r="K6" s="34"/>
      <c r="L6" s="34"/>
      <c r="M6" s="24"/>
      <c r="N6" s="24"/>
      <c r="O6" s="24"/>
      <c r="P6" s="34"/>
      <c r="Q6" s="34"/>
      <c r="R6" s="33"/>
      <c r="S6" s="33"/>
      <c r="T6" s="34"/>
      <c r="U6" s="33"/>
      <c r="V6" s="34"/>
      <c r="W6" s="34"/>
      <c r="X6" s="34"/>
      <c r="Y6" s="33"/>
      <c r="Z6" s="33"/>
      <c r="AA6" s="34"/>
      <c r="AB6" s="33"/>
      <c r="AC6" s="24"/>
      <c r="AD6" s="24"/>
      <c r="AE6" s="34"/>
      <c r="AF6" s="34"/>
      <c r="AG6" s="34"/>
      <c r="AH6" s="34"/>
      <c r="AI6" s="34"/>
      <c r="AJ6" s="33"/>
      <c r="AK6" s="33"/>
      <c r="AL6" s="34"/>
      <c r="AM6" s="33"/>
      <c r="AN6" s="34"/>
      <c r="BS6" s="30"/>
    </row>
    <row r="7" spans="1:71" ht="11.1" customHeight="1" x14ac:dyDescent="0.2">
      <c r="A7" s="35"/>
      <c r="B7" s="36"/>
      <c r="C7" s="36"/>
      <c r="D7" s="36"/>
      <c r="E7" s="36"/>
      <c r="F7" s="36"/>
      <c r="G7" s="36"/>
      <c r="H7" s="36"/>
      <c r="I7" s="36"/>
      <c r="J7" s="36"/>
      <c r="K7" s="34"/>
      <c r="L7" s="34"/>
      <c r="M7" s="34"/>
      <c r="N7" s="34"/>
      <c r="O7" s="3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34"/>
      <c r="AD7" s="34"/>
      <c r="AE7" s="24"/>
      <c r="AF7" s="24"/>
      <c r="AG7" s="24"/>
      <c r="AH7" s="24"/>
      <c r="AI7" s="24"/>
      <c r="AJ7" s="24"/>
      <c r="AK7" s="24"/>
      <c r="AL7" s="24"/>
      <c r="AM7" s="24"/>
      <c r="AN7" s="24"/>
      <c r="BS7" s="30"/>
    </row>
    <row r="8" spans="1:71" ht="11.1" customHeight="1" x14ac:dyDescent="0.2">
      <c r="A8" s="35"/>
      <c r="B8" s="36"/>
      <c r="C8" s="36"/>
      <c r="D8" s="36"/>
      <c r="E8" s="36"/>
      <c r="F8" s="36"/>
      <c r="G8" s="36"/>
      <c r="H8" s="36"/>
      <c r="I8" s="36"/>
      <c r="J8" s="36"/>
      <c r="K8" s="34"/>
      <c r="L8" s="34"/>
      <c r="M8" s="24"/>
      <c r="N8" s="24"/>
      <c r="O8" s="24"/>
      <c r="P8" s="34"/>
      <c r="Q8" s="34"/>
      <c r="R8" s="33"/>
      <c r="S8" s="33"/>
      <c r="T8" s="34"/>
      <c r="U8" s="33"/>
      <c r="V8" s="34"/>
      <c r="W8" s="34"/>
      <c r="X8" s="34"/>
      <c r="Y8" s="33"/>
      <c r="Z8" s="33"/>
      <c r="AA8" s="34"/>
      <c r="AB8" s="33"/>
      <c r="AC8" s="34"/>
      <c r="AD8" s="34"/>
      <c r="AE8" s="34"/>
      <c r="AF8" s="34"/>
      <c r="AG8" s="34"/>
      <c r="AH8" s="34"/>
      <c r="AI8" s="34"/>
      <c r="AJ8" s="33"/>
      <c r="AK8" s="33"/>
      <c r="AL8" s="34"/>
      <c r="AM8" s="33"/>
      <c r="AN8" s="34"/>
      <c r="BS8" s="30"/>
    </row>
    <row r="9" spans="1:71" ht="4.5" customHeight="1" x14ac:dyDescent="0.2">
      <c r="A9" s="38"/>
      <c r="B9" s="39"/>
      <c r="C9" s="39"/>
      <c r="D9" s="39"/>
      <c r="E9" s="39"/>
      <c r="F9" s="39"/>
      <c r="G9" s="39"/>
      <c r="H9" s="39"/>
      <c r="I9" s="39"/>
      <c r="J9" s="39"/>
      <c r="K9" s="34"/>
      <c r="L9" s="3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BS9" s="30"/>
    </row>
    <row r="10" spans="1:71" ht="75.75" customHeight="1" x14ac:dyDescent="0.2">
      <c r="A10" s="40" t="s">
        <v>20</v>
      </c>
      <c r="B10" s="40" t="s">
        <v>2</v>
      </c>
      <c r="C10" s="40" t="s">
        <v>1</v>
      </c>
      <c r="D10" s="40" t="s">
        <v>4</v>
      </c>
      <c r="E10" s="40" t="s">
        <v>5</v>
      </c>
      <c r="F10" s="40" t="s">
        <v>34</v>
      </c>
      <c r="G10" s="40" t="s">
        <v>35</v>
      </c>
      <c r="H10" s="40" t="s">
        <v>0</v>
      </c>
      <c r="I10" s="40" t="s">
        <v>22</v>
      </c>
      <c r="J10" s="40" t="s">
        <v>23</v>
      </c>
      <c r="K10" s="34"/>
      <c r="L10" s="34"/>
      <c r="M10" s="33"/>
      <c r="N10" s="33"/>
      <c r="O10" s="34"/>
      <c r="P10" s="33"/>
      <c r="Q10" s="34"/>
      <c r="R10" s="34"/>
      <c r="S10" s="33"/>
      <c r="T10" s="33"/>
      <c r="U10" s="34"/>
      <c r="V10" s="33"/>
      <c r="W10" s="34"/>
      <c r="X10" s="34"/>
      <c r="Y10" s="34"/>
      <c r="Z10" s="34"/>
      <c r="AA10" s="34"/>
      <c r="AB10" s="34"/>
      <c r="AC10" s="34"/>
      <c r="AD10" s="33"/>
      <c r="AE10" s="33"/>
      <c r="AF10" s="34"/>
      <c r="AG10" s="33"/>
      <c r="AH10" s="34"/>
      <c r="BM10" s="30"/>
    </row>
    <row r="11" spans="1:71" s="48" customFormat="1" x14ac:dyDescent="0.2">
      <c r="A11" s="42">
        <v>1000</v>
      </c>
      <c r="B11" s="43">
        <v>12</v>
      </c>
      <c r="C11" s="44">
        <v>18</v>
      </c>
      <c r="D11" s="42">
        <f>(A11*(B11/100))</f>
        <v>120</v>
      </c>
      <c r="E11" s="42">
        <f>Tabela3671824425[[#This Row],[Valor da Mercadoria
(Base de Calculo Tributada)]]/C12</f>
        <v>1219.5121951219512</v>
      </c>
      <c r="F11" s="42">
        <f t="shared" ref="F11" si="0">(E11*(B11/100))</f>
        <v>146.34146341463415</v>
      </c>
      <c r="G11" s="42">
        <f t="shared" ref="G11" si="1">(E11*(C11/100))</f>
        <v>219.51219512195121</v>
      </c>
      <c r="H11" s="42">
        <f t="shared" ref="H11" si="2">G11-F11</f>
        <v>73.17073170731706</v>
      </c>
      <c r="I11" s="42">
        <f t="shared" ref="I11" si="3">H11*(60/100)</f>
        <v>43.902439024390233</v>
      </c>
      <c r="J11" s="42">
        <f>H11*(40/100)</f>
        <v>29.268292682926827</v>
      </c>
      <c r="K11" s="45"/>
      <c r="L11" s="45"/>
      <c r="M11" s="46"/>
      <c r="N11" s="46"/>
      <c r="O11" s="45"/>
      <c r="P11" s="46"/>
      <c r="Q11" s="47"/>
      <c r="R11" s="47"/>
      <c r="S11" s="47"/>
      <c r="T11" s="47"/>
      <c r="U11" s="47"/>
      <c r="V11" s="47"/>
      <c r="W11" s="45"/>
      <c r="X11" s="45"/>
      <c r="Y11" s="45"/>
      <c r="Z11" s="47"/>
      <c r="AA11" s="45"/>
      <c r="AB11" s="45"/>
      <c r="AC11" s="45"/>
      <c r="AD11" s="46"/>
      <c r="AE11" s="46"/>
      <c r="AF11" s="45"/>
      <c r="AG11" s="46"/>
      <c r="AH11" s="47"/>
      <c r="BM11" s="49"/>
    </row>
    <row r="12" spans="1:71" s="48" customFormat="1" x14ac:dyDescent="0.2">
      <c r="A12" s="24"/>
      <c r="B12" s="50"/>
      <c r="C12" s="51">
        <f>(1-(C11/100))</f>
        <v>0.82000000000000006</v>
      </c>
      <c r="D12" s="52"/>
      <c r="E12" s="71"/>
      <c r="F12" s="53"/>
      <c r="G12" s="52"/>
      <c r="H12" s="53"/>
      <c r="I12" s="53"/>
      <c r="J12" s="53"/>
      <c r="K12" s="47"/>
      <c r="L12" s="47"/>
      <c r="M12" s="47"/>
      <c r="N12" s="47"/>
      <c r="O12" s="47"/>
      <c r="P12" s="47"/>
      <c r="Q12" s="45"/>
      <c r="R12" s="45"/>
      <c r="S12" s="45"/>
      <c r="T12" s="46"/>
      <c r="U12" s="46"/>
      <c r="V12" s="45"/>
      <c r="W12" s="47"/>
      <c r="X12" s="47"/>
      <c r="Y12" s="47"/>
      <c r="Z12" s="45"/>
      <c r="AA12" s="47"/>
      <c r="AB12" s="47"/>
      <c r="AC12" s="47"/>
      <c r="AD12" s="47"/>
      <c r="AE12" s="47"/>
      <c r="AF12" s="47"/>
      <c r="AG12" s="47"/>
      <c r="AH12" s="46"/>
      <c r="BM12" s="49"/>
    </row>
    <row r="13" spans="1:71" s="48" customFormat="1" x14ac:dyDescent="0.2">
      <c r="A13" s="24"/>
      <c r="B13" s="24"/>
      <c r="C13" s="52"/>
      <c r="D13" s="52"/>
      <c r="E13" s="24"/>
      <c r="F13" s="54"/>
      <c r="G13" s="24"/>
      <c r="H13" s="52"/>
      <c r="I13" s="52"/>
      <c r="J13" s="24"/>
      <c r="K13" s="52"/>
      <c r="L13" s="24"/>
      <c r="M13" s="45"/>
      <c r="N13" s="45"/>
      <c r="O13" s="46"/>
      <c r="P13" s="47"/>
      <c r="Q13" s="47"/>
      <c r="R13" s="47"/>
      <c r="S13" s="47"/>
      <c r="T13" s="47"/>
      <c r="U13" s="47"/>
      <c r="V13" s="46"/>
      <c r="W13" s="45"/>
      <c r="X13" s="45"/>
      <c r="Y13" s="46"/>
      <c r="Z13" s="46"/>
      <c r="AA13" s="46"/>
      <c r="AB13" s="46"/>
      <c r="AC13" s="47"/>
      <c r="AD13" s="47"/>
      <c r="AE13" s="47"/>
      <c r="AF13" s="45"/>
      <c r="AG13" s="47"/>
      <c r="AH13" s="47"/>
      <c r="AI13" s="47"/>
      <c r="AJ13" s="47"/>
      <c r="AK13" s="47"/>
      <c r="AL13" s="47"/>
      <c r="AM13" s="47"/>
      <c r="AN13" s="46"/>
      <c r="BS13" s="49"/>
    </row>
    <row r="14" spans="1:71" ht="30" customHeight="1" x14ac:dyDescent="0.2">
      <c r="A14" s="28" t="s">
        <v>77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33"/>
      <c r="O14" s="33"/>
      <c r="P14" s="33"/>
      <c r="Q14" s="24"/>
      <c r="R14" s="24"/>
      <c r="S14" s="24"/>
      <c r="T14" s="24"/>
      <c r="U14" s="24"/>
      <c r="V14" s="34"/>
      <c r="W14" s="34"/>
      <c r="X14" s="34"/>
      <c r="Y14" s="33"/>
      <c r="Z14" s="33"/>
      <c r="AA14" s="34"/>
      <c r="AB14" s="33"/>
      <c r="AC14" s="34"/>
      <c r="AD14" s="34"/>
      <c r="AE14" s="34"/>
      <c r="AF14" s="34"/>
      <c r="AG14" s="24"/>
      <c r="AH14" s="24"/>
      <c r="AI14" s="24"/>
      <c r="AJ14" s="24"/>
      <c r="AK14" s="24"/>
      <c r="AL14" s="24"/>
      <c r="AM14" s="24"/>
      <c r="AN14" s="34"/>
      <c r="BS14" s="30"/>
    </row>
    <row r="15" spans="1:71" ht="20.100000000000001" customHeight="1" x14ac:dyDescent="0.2">
      <c r="A15" s="31" t="s">
        <v>24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3"/>
      <c r="O15" s="33"/>
      <c r="P15" s="33"/>
      <c r="Q15" s="24"/>
      <c r="R15" s="52"/>
      <c r="S15" s="52"/>
      <c r="T15" s="24"/>
      <c r="U15" s="52"/>
      <c r="V15" s="24"/>
      <c r="W15" s="24"/>
      <c r="X15" s="24"/>
      <c r="Y15" s="52"/>
      <c r="Z15" s="52"/>
      <c r="AA15" s="24"/>
      <c r="AB15" s="52"/>
      <c r="AC15" s="24"/>
      <c r="AD15" s="24"/>
      <c r="AE15" s="24"/>
      <c r="AF15" s="24"/>
      <c r="AG15" s="24"/>
      <c r="AH15" s="24"/>
      <c r="AI15" s="24"/>
      <c r="AJ15" s="52"/>
      <c r="AK15" s="52"/>
      <c r="AL15" s="24"/>
      <c r="AM15" s="52"/>
      <c r="AN15" s="24"/>
      <c r="BS15" s="30"/>
    </row>
    <row r="16" spans="1:71" ht="12" customHeight="1" x14ac:dyDescent="0.2">
      <c r="A16" s="57" t="s">
        <v>76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9"/>
      <c r="N16" s="33"/>
      <c r="O16" s="33"/>
      <c r="P16" s="33"/>
      <c r="Q16" s="24"/>
      <c r="R16" s="52"/>
      <c r="S16" s="52"/>
      <c r="T16" s="24"/>
      <c r="U16" s="52"/>
      <c r="V16" s="24"/>
      <c r="W16" s="24"/>
      <c r="X16" s="24"/>
      <c r="Y16" s="52"/>
      <c r="Z16" s="52"/>
      <c r="AA16" s="24"/>
      <c r="AB16" s="52"/>
      <c r="AC16" s="24"/>
      <c r="AD16" s="24"/>
      <c r="AE16" s="24"/>
      <c r="AF16" s="24"/>
      <c r="AG16" s="24"/>
      <c r="AH16" s="24"/>
      <c r="AI16" s="24"/>
      <c r="AJ16" s="52"/>
      <c r="AK16" s="52"/>
      <c r="AL16" s="24"/>
      <c r="AM16" s="52"/>
      <c r="AN16" s="24"/>
      <c r="BS16" s="30"/>
    </row>
    <row r="17" spans="1:71" ht="12" customHeight="1" x14ac:dyDescent="0.2">
      <c r="A17" s="57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9"/>
      <c r="N17" s="24"/>
      <c r="O17" s="52"/>
      <c r="P17" s="24"/>
      <c r="Q17" s="24"/>
      <c r="R17" s="52"/>
      <c r="S17" s="52"/>
      <c r="T17" s="24"/>
      <c r="U17" s="52"/>
      <c r="V17" s="24"/>
      <c r="W17" s="24"/>
      <c r="X17" s="24"/>
      <c r="Y17" s="52"/>
      <c r="Z17" s="52"/>
      <c r="AA17" s="24"/>
      <c r="AB17" s="52"/>
      <c r="AC17" s="24"/>
      <c r="AD17" s="24"/>
      <c r="AE17" s="24"/>
      <c r="AF17" s="24"/>
      <c r="AG17" s="24"/>
      <c r="AH17" s="24"/>
      <c r="AI17" s="24"/>
      <c r="AJ17" s="52"/>
      <c r="AK17" s="52"/>
      <c r="AL17" s="24"/>
      <c r="AM17" s="52"/>
      <c r="AN17" s="24"/>
      <c r="BS17" s="30"/>
    </row>
    <row r="18" spans="1:71" ht="12" customHeight="1" x14ac:dyDescent="0.2">
      <c r="A18" s="57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9"/>
      <c r="N18" s="24"/>
      <c r="O18" s="52"/>
      <c r="P18" s="24"/>
      <c r="Q18" s="24"/>
      <c r="R18" s="52"/>
      <c r="S18" s="52"/>
      <c r="T18" s="24"/>
      <c r="U18" s="52"/>
      <c r="V18" s="24"/>
      <c r="W18" s="24"/>
      <c r="X18" s="24"/>
      <c r="Y18" s="52"/>
      <c r="Z18" s="52"/>
      <c r="AA18" s="24"/>
      <c r="AB18" s="52"/>
      <c r="AC18" s="24"/>
      <c r="AD18" s="24"/>
      <c r="AE18" s="24"/>
      <c r="AF18" s="24"/>
      <c r="AG18" s="24"/>
      <c r="AH18" s="24"/>
      <c r="AI18" s="24"/>
      <c r="AJ18" s="52"/>
      <c r="AK18" s="52"/>
      <c r="AL18" s="24"/>
      <c r="AM18" s="52"/>
      <c r="AN18" s="24"/>
      <c r="BS18" s="30"/>
    </row>
    <row r="19" spans="1:71" ht="12" customHeight="1" x14ac:dyDescent="0.2">
      <c r="A19" s="57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9"/>
      <c r="N19" s="24"/>
      <c r="O19" s="52"/>
      <c r="P19" s="24"/>
      <c r="Q19" s="24"/>
      <c r="R19" s="52"/>
      <c r="S19" s="52"/>
      <c r="T19" s="24"/>
      <c r="U19" s="52"/>
      <c r="V19" s="24"/>
      <c r="W19" s="24"/>
      <c r="X19" s="24"/>
      <c r="Y19" s="52"/>
      <c r="Z19" s="52"/>
      <c r="AA19" s="24"/>
      <c r="AB19" s="52"/>
      <c r="AC19" s="24"/>
      <c r="AD19" s="24"/>
      <c r="AE19" s="24"/>
      <c r="AF19" s="24"/>
      <c r="AG19" s="24"/>
      <c r="AH19" s="24"/>
      <c r="AI19" s="24"/>
      <c r="AJ19" s="52"/>
      <c r="AK19" s="52"/>
      <c r="AL19" s="24"/>
      <c r="AM19" s="52"/>
      <c r="AN19" s="24"/>
      <c r="BS19" s="30"/>
    </row>
    <row r="20" spans="1:71" ht="12" customHeight="1" x14ac:dyDescent="0.2">
      <c r="A20" s="57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9"/>
      <c r="N20" s="24"/>
      <c r="O20" s="52"/>
      <c r="P20" s="24"/>
      <c r="Q20" s="24"/>
      <c r="R20" s="52"/>
      <c r="S20" s="52"/>
      <c r="T20" s="24"/>
      <c r="U20" s="52"/>
      <c r="V20" s="24"/>
      <c r="W20" s="24"/>
      <c r="X20" s="24"/>
      <c r="Y20" s="52"/>
      <c r="Z20" s="52"/>
      <c r="AA20" s="24"/>
      <c r="AB20" s="52"/>
      <c r="AC20" s="24"/>
      <c r="AD20" s="24"/>
      <c r="AE20" s="24"/>
      <c r="AF20" s="24"/>
      <c r="AG20" s="24"/>
      <c r="AH20" s="24"/>
      <c r="AI20" s="24"/>
      <c r="AJ20" s="52"/>
      <c r="AK20" s="52"/>
      <c r="AL20" s="24"/>
      <c r="AM20" s="52"/>
      <c r="AN20" s="24"/>
      <c r="BS20" s="30"/>
    </row>
    <row r="21" spans="1:71" ht="12" customHeight="1" x14ac:dyDescent="0.2">
      <c r="A21" s="57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9"/>
      <c r="N21" s="24"/>
      <c r="O21" s="52"/>
      <c r="P21" s="24"/>
      <c r="Q21" s="24"/>
      <c r="R21" s="52"/>
      <c r="S21" s="52"/>
      <c r="T21" s="24"/>
      <c r="U21" s="52"/>
      <c r="V21" s="24"/>
      <c r="W21" s="24"/>
      <c r="X21" s="24"/>
      <c r="Y21" s="52"/>
      <c r="Z21" s="52"/>
      <c r="AA21" s="24"/>
      <c r="AB21" s="52"/>
      <c r="AC21" s="24"/>
      <c r="AD21" s="24"/>
      <c r="AE21" s="24"/>
      <c r="AF21" s="24"/>
      <c r="AG21" s="24"/>
      <c r="AH21" s="24"/>
      <c r="AI21" s="24"/>
      <c r="AJ21" s="52"/>
      <c r="AK21" s="52"/>
      <c r="AL21" s="24"/>
      <c r="AM21" s="52"/>
      <c r="AN21" s="24"/>
      <c r="BS21" s="30"/>
    </row>
    <row r="22" spans="1:71" ht="72" x14ac:dyDescent="0.2">
      <c r="A22" s="40" t="s">
        <v>3</v>
      </c>
      <c r="B22" s="40" t="s">
        <v>2</v>
      </c>
      <c r="C22" s="40" t="s">
        <v>1</v>
      </c>
      <c r="D22" s="40" t="s">
        <v>4</v>
      </c>
      <c r="E22" s="40" t="s">
        <v>5</v>
      </c>
      <c r="F22" s="40" t="s">
        <v>17</v>
      </c>
      <c r="G22" s="40" t="s">
        <v>18</v>
      </c>
      <c r="H22" s="40" t="s">
        <v>19</v>
      </c>
      <c r="I22" s="40" t="s">
        <v>13</v>
      </c>
      <c r="J22" s="40" t="s">
        <v>12</v>
      </c>
      <c r="K22" s="40" t="s">
        <v>0</v>
      </c>
      <c r="L22" s="40" t="s">
        <v>22</v>
      </c>
      <c r="M22" s="40" t="s">
        <v>23</v>
      </c>
      <c r="N22" s="52"/>
      <c r="O22" s="24"/>
      <c r="P22" s="24"/>
      <c r="Q22" s="52"/>
      <c r="R22" s="52"/>
      <c r="S22" s="24"/>
      <c r="T22" s="52"/>
      <c r="U22" s="24"/>
      <c r="V22" s="24"/>
      <c r="W22" s="24"/>
      <c r="X22" s="24"/>
      <c r="Y22" s="24"/>
      <c r="Z22" s="24"/>
      <c r="AA22" s="24"/>
      <c r="AB22" s="52"/>
      <c r="AC22" s="52"/>
      <c r="AD22" s="24"/>
      <c r="AE22" s="52"/>
      <c r="AF22" s="24"/>
      <c r="BK22" s="30"/>
    </row>
    <row r="23" spans="1:71" x14ac:dyDescent="0.2">
      <c r="A23" s="42">
        <v>1000</v>
      </c>
      <c r="B23" s="43">
        <v>12</v>
      </c>
      <c r="C23" s="44">
        <v>18</v>
      </c>
      <c r="D23" s="42">
        <f>(A23*(B23/100))</f>
        <v>120</v>
      </c>
      <c r="E23" s="71">
        <f>Tabela3671824326[[#This Row],[Valor da Mercadoria
(Base ICMS Tributada)]]/C24</f>
        <v>1219.5121951219512</v>
      </c>
      <c r="F23" s="43">
        <v>20</v>
      </c>
      <c r="G23" s="71">
        <f>(E23*(F23/100))</f>
        <v>243.90243902439025</v>
      </c>
      <c r="H23" s="71">
        <f>E23-G23</f>
        <v>975.60975609756099</v>
      </c>
      <c r="I23" s="71">
        <f>(H23*(B23/100))</f>
        <v>117.07317073170731</v>
      </c>
      <c r="J23" s="71">
        <f>(H23*((C23/100)))</f>
        <v>175.60975609756096</v>
      </c>
      <c r="K23" s="71">
        <f>(J23-I23)</f>
        <v>58.536585365853654</v>
      </c>
      <c r="L23" s="71">
        <f>(K23*(60/100))</f>
        <v>35.121951219512191</v>
      </c>
      <c r="M23" s="51">
        <f>(K23*(40/100))</f>
        <v>23.414634146341463</v>
      </c>
      <c r="N23" s="52"/>
      <c r="O23" s="24"/>
      <c r="P23" s="24"/>
      <c r="Q23" s="52"/>
      <c r="R23" s="52"/>
      <c r="S23" s="24"/>
      <c r="T23" s="52"/>
      <c r="U23" s="24"/>
      <c r="V23" s="24"/>
      <c r="W23" s="24"/>
      <c r="X23" s="24"/>
      <c r="Y23" s="24"/>
      <c r="Z23" s="24"/>
      <c r="AA23" s="24"/>
      <c r="AB23" s="52"/>
      <c r="AC23" s="52"/>
      <c r="AD23" s="24"/>
      <c r="AE23" s="52"/>
      <c r="AF23" s="24"/>
      <c r="BK23" s="30"/>
    </row>
    <row r="24" spans="1:71" x14ac:dyDescent="0.2">
      <c r="A24" s="24"/>
      <c r="B24" s="43"/>
      <c r="C24" s="44">
        <f>(1-((C23)/100))</f>
        <v>0.82000000000000006</v>
      </c>
      <c r="D24" s="52"/>
      <c r="E24" s="71"/>
      <c r="F24" s="53"/>
      <c r="G24" s="52"/>
      <c r="H24" s="53"/>
      <c r="I24" s="53"/>
      <c r="J24" s="53"/>
      <c r="K24" s="24"/>
      <c r="L24" s="52"/>
      <c r="M24" s="52"/>
      <c r="N24" s="52"/>
      <c r="O24" s="24"/>
      <c r="P24" s="24"/>
      <c r="Q24" s="52"/>
      <c r="R24" s="52"/>
      <c r="S24" s="24"/>
      <c r="T24" s="52"/>
      <c r="U24" s="24"/>
      <c r="V24" s="24"/>
      <c r="W24" s="24"/>
      <c r="X24" s="24"/>
      <c r="Y24" s="24"/>
      <c r="Z24" s="24"/>
      <c r="AA24" s="24"/>
      <c r="AB24" s="52"/>
      <c r="AC24" s="52"/>
      <c r="AD24" s="24"/>
      <c r="AE24" s="52"/>
      <c r="AF24" s="24"/>
      <c r="BK24" s="30"/>
    </row>
    <row r="25" spans="1:71" x14ac:dyDescent="0.2">
      <c r="A25" s="24"/>
      <c r="B25" s="24"/>
      <c r="C25" s="24"/>
      <c r="D25" s="24"/>
      <c r="E25" s="52"/>
      <c r="F25" s="52"/>
      <c r="G25" s="24"/>
      <c r="H25" s="52"/>
      <c r="I25" s="52"/>
      <c r="J25" s="24"/>
      <c r="K25" s="52"/>
      <c r="L25" s="52"/>
      <c r="M25" s="24"/>
      <c r="N25" s="52"/>
      <c r="O25" s="52"/>
      <c r="P25" s="24"/>
      <c r="Q25" s="24"/>
      <c r="R25" s="52"/>
      <c r="S25" s="52"/>
      <c r="T25" s="24"/>
      <c r="U25" s="52"/>
      <c r="V25" s="24"/>
      <c r="W25" s="24"/>
      <c r="X25" s="24"/>
      <c r="Y25" s="52"/>
      <c r="Z25" s="52"/>
      <c r="AA25" s="24"/>
      <c r="AB25" s="52"/>
      <c r="AC25" s="24"/>
      <c r="AD25" s="24"/>
      <c r="AE25" s="24"/>
      <c r="AF25" s="24"/>
      <c r="AG25" s="24"/>
      <c r="AH25" s="24"/>
      <c r="AI25" s="24"/>
      <c r="AJ25" s="52"/>
      <c r="AK25" s="52"/>
      <c r="AL25" s="24"/>
      <c r="AM25" s="52"/>
      <c r="AN25" s="24"/>
      <c r="BS25" s="30"/>
    </row>
    <row r="26" spans="1:71" ht="30" customHeight="1" x14ac:dyDescent="0.2">
      <c r="A26" s="28" t="s">
        <v>78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52"/>
      <c r="O26" s="52"/>
      <c r="P26" s="52"/>
      <c r="Q26" s="24"/>
      <c r="R26" s="52"/>
      <c r="S26" s="52"/>
      <c r="T26" s="24"/>
      <c r="U26" s="52"/>
      <c r="V26" s="24"/>
      <c r="W26" s="24"/>
      <c r="X26" s="24"/>
      <c r="Y26" s="52"/>
      <c r="Z26" s="52"/>
      <c r="AA26" s="24"/>
      <c r="AB26" s="52"/>
      <c r="AC26" s="24"/>
      <c r="AD26" s="24"/>
      <c r="AE26" s="24"/>
      <c r="AF26" s="24"/>
      <c r="AG26" s="24"/>
      <c r="AH26" s="24"/>
      <c r="AI26" s="24"/>
      <c r="AJ26" s="52"/>
      <c r="AK26" s="52"/>
      <c r="AL26" s="24"/>
      <c r="AM26" s="52"/>
      <c r="AN26" s="24"/>
      <c r="BS26" s="30"/>
    </row>
    <row r="27" spans="1:71" ht="20.100000000000001" customHeight="1" x14ac:dyDescent="0.2">
      <c r="A27" s="31" t="s">
        <v>24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52"/>
      <c r="O27" s="52"/>
      <c r="P27" s="52"/>
      <c r="Q27" s="24"/>
      <c r="R27" s="52"/>
      <c r="S27" s="52"/>
      <c r="T27" s="24"/>
      <c r="U27" s="52"/>
      <c r="V27" s="24"/>
      <c r="W27" s="24"/>
      <c r="X27" s="24"/>
      <c r="Y27" s="52"/>
      <c r="Z27" s="52"/>
      <c r="AA27" s="24"/>
      <c r="AB27" s="52"/>
      <c r="AC27" s="24"/>
      <c r="AD27" s="24"/>
      <c r="AE27" s="24"/>
      <c r="AF27" s="24"/>
      <c r="AG27" s="24"/>
      <c r="AH27" s="24"/>
      <c r="AI27" s="24"/>
      <c r="AJ27" s="52"/>
      <c r="AK27" s="52"/>
      <c r="AL27" s="24"/>
      <c r="AM27" s="52"/>
      <c r="AN27" s="24"/>
      <c r="BS27" s="30"/>
    </row>
    <row r="28" spans="1:71" ht="12" customHeight="1" x14ac:dyDescent="0.2">
      <c r="A28" s="57" t="s">
        <v>79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9"/>
      <c r="N28" s="24"/>
      <c r="O28" s="52"/>
      <c r="P28" s="24"/>
      <c r="Q28" s="24"/>
      <c r="R28" s="52"/>
      <c r="S28" s="52"/>
      <c r="T28" s="24"/>
      <c r="U28" s="52"/>
      <c r="V28" s="24"/>
      <c r="W28" s="24"/>
      <c r="X28" s="24"/>
      <c r="Y28" s="52"/>
      <c r="Z28" s="52"/>
      <c r="AA28" s="24"/>
      <c r="AB28" s="52"/>
      <c r="AC28" s="24"/>
      <c r="AD28" s="24"/>
      <c r="AE28" s="24"/>
      <c r="AF28" s="24"/>
      <c r="AG28" s="24"/>
      <c r="AH28" s="24"/>
      <c r="AI28" s="24"/>
      <c r="AJ28" s="52"/>
      <c r="AK28" s="52"/>
      <c r="AL28" s="24"/>
      <c r="AM28" s="52"/>
      <c r="AN28" s="24"/>
      <c r="BS28" s="30"/>
    </row>
    <row r="29" spans="1:71" ht="12" customHeight="1" x14ac:dyDescent="0.2">
      <c r="A29" s="57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9"/>
      <c r="N29" s="24"/>
      <c r="O29" s="52"/>
      <c r="P29" s="24"/>
      <c r="Q29" s="24"/>
      <c r="R29" s="52"/>
      <c r="S29" s="52"/>
      <c r="T29" s="24"/>
      <c r="U29" s="52"/>
      <c r="V29" s="24"/>
      <c r="W29" s="24"/>
      <c r="X29" s="24"/>
      <c r="Y29" s="52"/>
      <c r="Z29" s="52"/>
      <c r="AA29" s="24"/>
      <c r="AB29" s="52"/>
      <c r="AC29" s="24"/>
      <c r="AD29" s="24"/>
      <c r="AE29" s="24"/>
      <c r="AF29" s="24"/>
      <c r="AG29" s="24"/>
      <c r="AH29" s="24"/>
      <c r="AI29" s="24"/>
      <c r="AJ29" s="52"/>
      <c r="AK29" s="52"/>
      <c r="AL29" s="24"/>
      <c r="AM29" s="52"/>
      <c r="AN29" s="24"/>
      <c r="BS29" s="30"/>
    </row>
    <row r="30" spans="1:71" ht="12" customHeight="1" x14ac:dyDescent="0.2">
      <c r="A30" s="57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9"/>
      <c r="N30" s="24"/>
      <c r="O30" s="52"/>
      <c r="P30" s="24"/>
      <c r="Q30" s="24"/>
      <c r="R30" s="52"/>
      <c r="S30" s="52"/>
      <c r="T30" s="24"/>
      <c r="U30" s="52"/>
      <c r="V30" s="24"/>
      <c r="W30" s="24"/>
      <c r="X30" s="24"/>
      <c r="Y30" s="52"/>
      <c r="Z30" s="52"/>
      <c r="AA30" s="24"/>
      <c r="AB30" s="52"/>
      <c r="AC30" s="24"/>
      <c r="AD30" s="24"/>
      <c r="AE30" s="24"/>
      <c r="AF30" s="24"/>
      <c r="AG30" s="24"/>
      <c r="AH30" s="24"/>
      <c r="AI30" s="24"/>
      <c r="AJ30" s="52"/>
      <c r="AK30" s="52"/>
      <c r="AL30" s="24"/>
      <c r="AM30" s="52"/>
      <c r="AN30" s="24"/>
      <c r="BS30" s="30"/>
    </row>
    <row r="31" spans="1:71" ht="12" customHeight="1" x14ac:dyDescent="0.2">
      <c r="A31" s="57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9"/>
      <c r="N31" s="24"/>
      <c r="O31" s="52"/>
      <c r="P31" s="24"/>
      <c r="Q31" s="24"/>
      <c r="R31" s="52"/>
      <c r="S31" s="52"/>
      <c r="T31" s="24"/>
      <c r="U31" s="52"/>
      <c r="V31" s="24"/>
      <c r="W31" s="24"/>
      <c r="X31" s="24"/>
      <c r="Y31" s="52"/>
      <c r="Z31" s="52"/>
      <c r="AA31" s="24"/>
      <c r="AB31" s="52"/>
      <c r="AC31" s="24"/>
      <c r="AD31" s="24"/>
      <c r="AE31" s="24"/>
      <c r="AF31" s="24"/>
      <c r="AG31" s="24"/>
      <c r="AH31" s="24"/>
      <c r="AI31" s="24"/>
      <c r="AJ31" s="52"/>
      <c r="AK31" s="52"/>
      <c r="AL31" s="24"/>
      <c r="AM31" s="52"/>
      <c r="AN31" s="24"/>
      <c r="BS31" s="30"/>
    </row>
    <row r="32" spans="1:71" ht="12" customHeight="1" x14ac:dyDescent="0.2">
      <c r="A32" s="57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9"/>
      <c r="N32" s="24"/>
      <c r="O32" s="52"/>
      <c r="P32" s="24"/>
      <c r="Q32" s="24"/>
      <c r="R32" s="52"/>
      <c r="S32" s="52"/>
      <c r="T32" s="24"/>
      <c r="U32" s="52"/>
      <c r="V32" s="24"/>
      <c r="W32" s="24"/>
      <c r="X32" s="24"/>
      <c r="Y32" s="52"/>
      <c r="Z32" s="52"/>
      <c r="AA32" s="24"/>
      <c r="AB32" s="52"/>
      <c r="AC32" s="24"/>
      <c r="AD32" s="24"/>
      <c r="AE32" s="24"/>
      <c r="AF32" s="24"/>
      <c r="AG32" s="24"/>
      <c r="AH32" s="24"/>
      <c r="AI32" s="24"/>
      <c r="AJ32" s="52"/>
      <c r="AK32" s="52"/>
      <c r="AL32" s="24"/>
      <c r="AM32" s="52"/>
      <c r="AN32" s="24"/>
      <c r="BS32" s="30"/>
    </row>
    <row r="33" spans="1:71" ht="12" customHeight="1" x14ac:dyDescent="0.2">
      <c r="A33" s="57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9"/>
      <c r="N33" s="24"/>
      <c r="O33" s="52"/>
      <c r="P33" s="24"/>
      <c r="Q33" s="24"/>
      <c r="R33" s="52"/>
      <c r="S33" s="52"/>
      <c r="T33" s="24"/>
      <c r="U33" s="52"/>
      <c r="V33" s="24"/>
      <c r="W33" s="24"/>
      <c r="X33" s="24"/>
      <c r="Y33" s="52"/>
      <c r="Z33" s="52"/>
      <c r="AA33" s="24"/>
      <c r="AB33" s="52"/>
      <c r="AC33" s="24"/>
      <c r="AD33" s="24"/>
      <c r="AE33" s="24"/>
      <c r="AF33" s="24"/>
      <c r="AG33" s="24"/>
      <c r="AH33" s="24"/>
      <c r="AI33" s="24"/>
      <c r="AJ33" s="52"/>
      <c r="AK33" s="52"/>
      <c r="AL33" s="24"/>
      <c r="AM33" s="52"/>
      <c r="AN33" s="24"/>
      <c r="BS33" s="30"/>
    </row>
    <row r="34" spans="1:71" ht="72" x14ac:dyDescent="0.2">
      <c r="A34" s="40" t="s">
        <v>3</v>
      </c>
      <c r="B34" s="40" t="s">
        <v>2</v>
      </c>
      <c r="C34" s="40" t="s">
        <v>1</v>
      </c>
      <c r="D34" s="40" t="s">
        <v>4</v>
      </c>
      <c r="E34" s="40" t="s">
        <v>14</v>
      </c>
      <c r="F34" s="40" t="s">
        <v>5</v>
      </c>
      <c r="G34" s="40" t="s">
        <v>13</v>
      </c>
      <c r="H34" s="40" t="s">
        <v>35</v>
      </c>
      <c r="I34" s="40" t="s">
        <v>82</v>
      </c>
      <c r="J34" s="40" t="s">
        <v>83</v>
      </c>
      <c r="K34" s="40" t="s">
        <v>57</v>
      </c>
      <c r="L34" s="40" t="s">
        <v>22</v>
      </c>
      <c r="M34" s="40" t="s">
        <v>23</v>
      </c>
      <c r="N34" s="52"/>
      <c r="O34" s="24"/>
      <c r="P34" s="24"/>
      <c r="Q34" s="52"/>
      <c r="R34" s="52"/>
      <c r="S34" s="24"/>
      <c r="T34" s="52"/>
      <c r="U34" s="24"/>
      <c r="V34" s="24"/>
      <c r="W34" s="24"/>
      <c r="X34" s="24"/>
      <c r="Y34" s="24"/>
      <c r="Z34" s="24"/>
      <c r="AA34" s="24"/>
      <c r="AB34" s="52"/>
      <c r="AC34" s="52"/>
      <c r="AD34" s="24"/>
      <c r="AE34" s="52"/>
      <c r="AF34" s="24"/>
      <c r="BK34" s="30"/>
    </row>
    <row r="35" spans="1:71" x14ac:dyDescent="0.2">
      <c r="A35" s="42">
        <v>1000</v>
      </c>
      <c r="B35" s="43">
        <v>12</v>
      </c>
      <c r="C35" s="43">
        <v>18</v>
      </c>
      <c r="D35" s="42">
        <f>(A35*(B35/100))</f>
        <v>120</v>
      </c>
      <c r="E35" s="43">
        <v>1</v>
      </c>
      <c r="F35" s="71">
        <f>Tabela36718243428[[#This Row],[Valor da Mercadoria
(Base ICMS Tributada)]]/C36</f>
        <v>1234.5679012345679</v>
      </c>
      <c r="G35" s="71">
        <f>(F35*(B35/100))</f>
        <v>148.14814814814815</v>
      </c>
      <c r="H35" s="71">
        <f>(F35*((C35+E35)/100))</f>
        <v>234.5679012345679</v>
      </c>
      <c r="I35" s="71">
        <f>(H35-G35)</f>
        <v>86.419753086419746</v>
      </c>
      <c r="J35" s="71">
        <f>(F35*(E35/100))</f>
        <v>12.345679012345679</v>
      </c>
      <c r="K35" s="71">
        <f>(I35-J35)</f>
        <v>74.074074074074062</v>
      </c>
      <c r="L35" s="71">
        <f>(K35*(40/100))</f>
        <v>29.629629629629626</v>
      </c>
      <c r="M35" s="71">
        <f>(K35*(60/100))</f>
        <v>44.444444444444436</v>
      </c>
      <c r="N35" s="52"/>
      <c r="O35" s="24"/>
      <c r="P35" s="24"/>
      <c r="Q35" s="52"/>
      <c r="R35" s="52"/>
      <c r="S35" s="24"/>
      <c r="T35" s="52"/>
      <c r="U35" s="24"/>
      <c r="V35" s="24"/>
      <c r="W35" s="24"/>
      <c r="X35" s="24"/>
      <c r="Y35" s="24"/>
      <c r="Z35" s="24"/>
      <c r="AA35" s="24"/>
      <c r="AB35" s="52"/>
      <c r="AC35" s="52"/>
      <c r="AD35" s="24"/>
      <c r="AE35" s="52"/>
      <c r="AF35" s="24"/>
      <c r="BK35" s="30"/>
    </row>
    <row r="36" spans="1:71" x14ac:dyDescent="0.2">
      <c r="A36" s="24"/>
      <c r="B36" s="50"/>
      <c r="C36" s="51">
        <f>(1-((C35+E35)/100))</f>
        <v>0.81</v>
      </c>
      <c r="D36" s="24"/>
      <c r="E36" s="52"/>
      <c r="F36" s="71"/>
      <c r="G36" s="53"/>
      <c r="H36" s="52"/>
      <c r="I36" s="53"/>
      <c r="J36" s="53"/>
      <c r="K36" s="52"/>
      <c r="L36" s="71"/>
      <c r="M36" s="53"/>
      <c r="N36" s="52"/>
      <c r="O36" s="24"/>
      <c r="P36" s="24"/>
      <c r="Q36" s="52"/>
      <c r="R36" s="52"/>
      <c r="S36" s="24"/>
      <c r="T36" s="52"/>
      <c r="U36" s="24"/>
      <c r="V36" s="24"/>
      <c r="W36" s="24"/>
      <c r="X36" s="24"/>
      <c r="Y36" s="24"/>
      <c r="Z36" s="24"/>
      <c r="AA36" s="24"/>
      <c r="AB36" s="52"/>
      <c r="AC36" s="52"/>
      <c r="AD36" s="24"/>
      <c r="AE36" s="52"/>
      <c r="AF36" s="24"/>
      <c r="BK36" s="30"/>
    </row>
    <row r="37" spans="1:71" x14ac:dyDescent="0.2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24"/>
      <c r="O37" s="52"/>
      <c r="P37" s="52"/>
      <c r="Q37" s="52"/>
      <c r="R37" s="24"/>
      <c r="S37" s="24"/>
      <c r="T37" s="24"/>
      <c r="U37" s="52"/>
      <c r="V37" s="52"/>
      <c r="W37" s="24"/>
      <c r="X37" s="52"/>
      <c r="Y37" s="24"/>
      <c r="Z37" s="24"/>
      <c r="AA37" s="24"/>
      <c r="AB37" s="24"/>
      <c r="AC37" s="24"/>
      <c r="AD37" s="24"/>
      <c r="AE37" s="24"/>
      <c r="AF37" s="52"/>
      <c r="AG37" s="52"/>
      <c r="AH37" s="24"/>
      <c r="AI37" s="52"/>
      <c r="AJ37" s="24"/>
      <c r="BO37" s="30"/>
    </row>
    <row r="38" spans="1:71" ht="30" customHeight="1" x14ac:dyDescent="0.2">
      <c r="A38" s="28" t="s">
        <v>80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4"/>
      <c r="R38" s="52"/>
      <c r="S38" s="52"/>
      <c r="T38" s="24"/>
      <c r="U38" s="52"/>
      <c r="V38" s="24"/>
      <c r="W38" s="24"/>
      <c r="X38" s="24"/>
      <c r="Y38" s="52"/>
      <c r="Z38" s="52"/>
      <c r="AA38" s="24"/>
      <c r="AB38" s="52"/>
      <c r="AC38" s="24"/>
      <c r="AD38" s="24"/>
      <c r="AE38" s="24"/>
      <c r="AF38" s="24"/>
      <c r="AG38" s="24"/>
      <c r="AH38" s="24"/>
      <c r="AI38" s="24"/>
      <c r="AJ38" s="52"/>
      <c r="AK38" s="52"/>
      <c r="AL38" s="24"/>
      <c r="AM38" s="52"/>
      <c r="AN38" s="24"/>
      <c r="BS38" s="30"/>
    </row>
    <row r="39" spans="1:71" ht="20.100000000000001" customHeight="1" x14ac:dyDescent="0.2">
      <c r="A39" s="31" t="s">
        <v>24</v>
      </c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24"/>
      <c r="R39" s="52"/>
      <c r="S39" s="52"/>
      <c r="T39" s="24"/>
      <c r="U39" s="52"/>
      <c r="V39" s="24"/>
      <c r="W39" s="24"/>
      <c r="X39" s="24"/>
      <c r="Y39" s="52"/>
      <c r="Z39" s="52"/>
      <c r="AA39" s="24"/>
      <c r="AB39" s="52"/>
      <c r="AC39" s="24"/>
      <c r="AD39" s="24"/>
      <c r="AE39" s="24"/>
      <c r="AF39" s="24"/>
      <c r="AG39" s="24"/>
      <c r="AH39" s="24"/>
      <c r="AI39" s="24"/>
      <c r="AJ39" s="52"/>
      <c r="AK39" s="52"/>
      <c r="AL39" s="24"/>
      <c r="AM39" s="52"/>
      <c r="AN39" s="24"/>
      <c r="BS39" s="30"/>
    </row>
    <row r="40" spans="1:71" ht="15" customHeight="1" x14ac:dyDescent="0.2">
      <c r="A40" s="35" t="s">
        <v>81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55"/>
      <c r="Q40" s="24"/>
      <c r="R40" s="52"/>
      <c r="S40" s="52"/>
      <c r="T40" s="24"/>
      <c r="U40" s="52"/>
      <c r="V40" s="24"/>
      <c r="W40" s="24"/>
      <c r="X40" s="24"/>
      <c r="Y40" s="52"/>
      <c r="Z40" s="52"/>
      <c r="AA40" s="24"/>
      <c r="AB40" s="52"/>
      <c r="AC40" s="24"/>
      <c r="AD40" s="24"/>
      <c r="AE40" s="24"/>
      <c r="AF40" s="24"/>
      <c r="AG40" s="24"/>
      <c r="AH40" s="24"/>
      <c r="AI40" s="24"/>
      <c r="AJ40" s="52"/>
      <c r="AK40" s="52"/>
      <c r="AL40" s="24"/>
      <c r="AM40" s="52"/>
      <c r="AN40" s="24"/>
      <c r="BS40" s="30"/>
    </row>
    <row r="41" spans="1:71" ht="15" customHeight="1" x14ac:dyDescent="0.2">
      <c r="A41" s="35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55"/>
      <c r="Q41" s="24"/>
      <c r="R41" s="52"/>
      <c r="S41" s="52"/>
      <c r="T41" s="24"/>
      <c r="U41" s="52"/>
      <c r="V41" s="24"/>
      <c r="W41" s="24"/>
      <c r="X41" s="24"/>
      <c r="Y41" s="52"/>
      <c r="Z41" s="52"/>
      <c r="AA41" s="24"/>
      <c r="AB41" s="52"/>
      <c r="AC41" s="24"/>
      <c r="AD41" s="24"/>
      <c r="AE41" s="24"/>
      <c r="AF41" s="24"/>
      <c r="AG41" s="24"/>
      <c r="AH41" s="24"/>
      <c r="AI41" s="24"/>
      <c r="AJ41" s="52"/>
      <c r="AK41" s="52"/>
      <c r="AL41" s="24"/>
      <c r="AM41" s="52"/>
      <c r="AN41" s="24"/>
      <c r="BS41" s="30"/>
    </row>
    <row r="42" spans="1:71" ht="15" customHeight="1" x14ac:dyDescent="0.2">
      <c r="A42" s="35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55"/>
      <c r="Q42" s="24"/>
      <c r="R42" s="52"/>
      <c r="S42" s="52"/>
      <c r="T42" s="24"/>
      <c r="U42" s="52"/>
      <c r="V42" s="24"/>
      <c r="W42" s="24"/>
      <c r="X42" s="24"/>
      <c r="Y42" s="52"/>
      <c r="Z42" s="52"/>
      <c r="AA42" s="24"/>
      <c r="AB42" s="52"/>
      <c r="AC42" s="24"/>
      <c r="AD42" s="24"/>
      <c r="AE42" s="24"/>
      <c r="AF42" s="24"/>
      <c r="AG42" s="24"/>
      <c r="AH42" s="24"/>
      <c r="AI42" s="24"/>
      <c r="AJ42" s="52"/>
      <c r="AK42" s="52"/>
      <c r="AL42" s="24"/>
      <c r="AM42" s="52"/>
      <c r="AN42" s="24"/>
      <c r="BS42" s="30"/>
    </row>
    <row r="43" spans="1:71" ht="15" customHeight="1" x14ac:dyDescent="0.2">
      <c r="A43" s="35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55"/>
      <c r="Q43" s="24"/>
      <c r="R43" s="52"/>
      <c r="S43" s="52"/>
      <c r="T43" s="24"/>
      <c r="U43" s="52"/>
      <c r="V43" s="24"/>
      <c r="W43" s="24"/>
      <c r="X43" s="24"/>
      <c r="Y43" s="52"/>
      <c r="Z43" s="52"/>
      <c r="AA43" s="24"/>
      <c r="AB43" s="52"/>
      <c r="AC43" s="24"/>
      <c r="AD43" s="24"/>
      <c r="AE43" s="24"/>
      <c r="AF43" s="24"/>
      <c r="AG43" s="24"/>
      <c r="AH43" s="24"/>
      <c r="AI43" s="24"/>
      <c r="AJ43" s="52"/>
      <c r="AK43" s="52"/>
      <c r="AL43" s="24"/>
      <c r="AM43" s="52"/>
      <c r="AN43" s="24"/>
      <c r="BS43" s="30"/>
    </row>
    <row r="44" spans="1:71" ht="15" customHeight="1" x14ac:dyDescent="0.2">
      <c r="A44" s="35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55"/>
      <c r="Q44" s="24"/>
      <c r="R44" s="52"/>
      <c r="S44" s="52"/>
      <c r="T44" s="24"/>
      <c r="U44" s="52"/>
      <c r="V44" s="24"/>
      <c r="W44" s="24"/>
      <c r="X44" s="24"/>
      <c r="Y44" s="52"/>
      <c r="Z44" s="52"/>
      <c r="AA44" s="24"/>
      <c r="AB44" s="52"/>
      <c r="AC44" s="24"/>
      <c r="AD44" s="24"/>
      <c r="AE44" s="24"/>
      <c r="AF44" s="24"/>
      <c r="AG44" s="24"/>
      <c r="AH44" s="24"/>
      <c r="AI44" s="24"/>
      <c r="AJ44" s="52"/>
      <c r="AK44" s="52"/>
      <c r="AL44" s="24"/>
      <c r="AM44" s="52"/>
      <c r="AN44" s="24"/>
      <c r="BS44" s="30"/>
    </row>
    <row r="45" spans="1:71" ht="15" customHeight="1" x14ac:dyDescent="0.2">
      <c r="A45" s="35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55"/>
      <c r="Q45" s="24"/>
      <c r="R45" s="52"/>
      <c r="S45" s="52"/>
      <c r="T45" s="24"/>
      <c r="U45" s="52"/>
      <c r="V45" s="24"/>
      <c r="W45" s="24"/>
      <c r="X45" s="24"/>
      <c r="Y45" s="52"/>
      <c r="Z45" s="52"/>
      <c r="AA45" s="24"/>
      <c r="AB45" s="52"/>
      <c r="AC45" s="24"/>
      <c r="AD45" s="24"/>
      <c r="AE45" s="24"/>
      <c r="AF45" s="24"/>
      <c r="AG45" s="24"/>
      <c r="AH45" s="24"/>
      <c r="AI45" s="24"/>
      <c r="AJ45" s="52"/>
      <c r="AK45" s="52"/>
      <c r="AL45" s="24"/>
      <c r="AM45" s="52"/>
      <c r="AN45" s="24"/>
      <c r="BS45" s="30"/>
    </row>
    <row r="46" spans="1:71" ht="72" x14ac:dyDescent="0.2">
      <c r="A46" s="40" t="s">
        <v>3</v>
      </c>
      <c r="B46" s="40" t="s">
        <v>2</v>
      </c>
      <c r="C46" s="40" t="s">
        <v>1</v>
      </c>
      <c r="D46" s="40" t="s">
        <v>4</v>
      </c>
      <c r="E46" s="40" t="s">
        <v>14</v>
      </c>
      <c r="F46" s="40" t="s">
        <v>5</v>
      </c>
      <c r="G46" s="40" t="s">
        <v>17</v>
      </c>
      <c r="H46" s="40" t="s">
        <v>18</v>
      </c>
      <c r="I46" s="40" t="s">
        <v>19</v>
      </c>
      <c r="J46" s="40" t="s">
        <v>13</v>
      </c>
      <c r="K46" s="40" t="s">
        <v>12</v>
      </c>
      <c r="L46" s="40" t="s">
        <v>0</v>
      </c>
      <c r="M46" s="40" t="s">
        <v>16</v>
      </c>
      <c r="N46" s="40" t="s">
        <v>15</v>
      </c>
      <c r="O46" s="40" t="s">
        <v>22</v>
      </c>
      <c r="P46" s="40" t="s">
        <v>23</v>
      </c>
      <c r="Q46" s="52"/>
      <c r="R46" s="24"/>
      <c r="S46" s="52"/>
      <c r="T46" s="24"/>
      <c r="U46" s="24"/>
      <c r="V46" s="24"/>
      <c r="W46" s="52"/>
      <c r="X46" s="52"/>
      <c r="Y46" s="24"/>
      <c r="Z46" s="52"/>
      <c r="AA46" s="24"/>
      <c r="AB46" s="24"/>
      <c r="AC46" s="24"/>
      <c r="AD46" s="24"/>
      <c r="AE46" s="24"/>
      <c r="AF46" s="24"/>
      <c r="AG46" s="24"/>
      <c r="AH46" s="52"/>
      <c r="AI46" s="52"/>
      <c r="AJ46" s="24"/>
      <c r="AK46" s="52"/>
      <c r="AL46" s="24"/>
      <c r="BQ46" s="30"/>
    </row>
    <row r="47" spans="1:71" x14ac:dyDescent="0.2">
      <c r="A47" s="42">
        <v>1000</v>
      </c>
      <c r="B47" s="42">
        <v>12</v>
      </c>
      <c r="C47" s="42">
        <v>18</v>
      </c>
      <c r="D47" s="42">
        <f t="shared" ref="D47:D48" si="4">(A47*(B47/100))</f>
        <v>120</v>
      </c>
      <c r="E47" s="42">
        <v>1</v>
      </c>
      <c r="F47" s="42">
        <f>Tabela3671824341829[[#This Row],[Valor da Mercadoria
(Base ICMS Tributada)]]/C48</f>
        <v>1234.5679012345679</v>
      </c>
      <c r="G47" s="42">
        <v>20</v>
      </c>
      <c r="H47" s="42">
        <f>(F47*(G47/100))</f>
        <v>246.9135802469136</v>
      </c>
      <c r="I47" s="42">
        <f t="shared" ref="I47" si="5">F47-H47</f>
        <v>987.65432098765427</v>
      </c>
      <c r="J47" s="42">
        <f t="shared" ref="J47" si="6">(I47*(B47/100))</f>
        <v>118.5185185185185</v>
      </c>
      <c r="K47" s="42">
        <f>(I47*((C47+Tabela3671824341829[[#This Row],[% FECP
]])/100))</f>
        <v>187.6543209876543</v>
      </c>
      <c r="L47" s="42">
        <f t="shared" ref="L47" si="7">(K47-J47)</f>
        <v>69.135802469135797</v>
      </c>
      <c r="M47" s="42">
        <f t="shared" ref="M47" si="8">(I47*(E47/100))</f>
        <v>9.8765432098765427</v>
      </c>
      <c r="N47" s="42">
        <f t="shared" ref="N47" si="9">(L47-M47)</f>
        <v>59.259259259259252</v>
      </c>
      <c r="O47" s="42">
        <f t="shared" ref="O47" si="10">(N47*(60/100))</f>
        <v>35.55555555555555</v>
      </c>
      <c r="P47" s="42">
        <f t="shared" ref="P47" si="11">(N47*(40/100))</f>
        <v>23.703703703703702</v>
      </c>
      <c r="Q47" s="52"/>
      <c r="R47" s="24"/>
      <c r="S47" s="52"/>
      <c r="T47" s="24"/>
      <c r="U47" s="24"/>
      <c r="V47" s="24"/>
      <c r="W47" s="52"/>
      <c r="X47" s="52"/>
      <c r="Y47" s="24"/>
      <c r="Z47" s="52"/>
      <c r="AA47" s="24"/>
      <c r="AB47" s="24"/>
      <c r="AC47" s="24"/>
      <c r="AD47" s="24"/>
      <c r="AE47" s="24"/>
      <c r="AF47" s="24"/>
      <c r="AG47" s="24"/>
      <c r="AH47" s="52"/>
      <c r="AI47" s="52"/>
      <c r="AJ47" s="24"/>
      <c r="AK47" s="52"/>
      <c r="AL47" s="24"/>
      <c r="BQ47" s="30"/>
    </row>
    <row r="48" spans="1:71" x14ac:dyDescent="0.2">
      <c r="A48" s="24"/>
      <c r="B48" s="50"/>
      <c r="C48" s="44">
        <f>(1-((C47+E47)/100))</f>
        <v>0.81</v>
      </c>
      <c r="D48" s="52"/>
      <c r="E48" s="53"/>
      <c r="F48" s="52"/>
      <c r="G48" s="53"/>
      <c r="H48" s="52"/>
      <c r="I48" s="53"/>
      <c r="J48" s="52"/>
      <c r="K48" s="53"/>
      <c r="L48" s="52"/>
      <c r="M48" s="53"/>
      <c r="N48" s="52"/>
      <c r="O48" s="53"/>
      <c r="P48" s="52"/>
      <c r="Q48" s="52"/>
      <c r="R48" s="24"/>
      <c r="S48" s="52"/>
      <c r="T48" s="24"/>
      <c r="U48" s="24"/>
      <c r="V48" s="24"/>
      <c r="W48" s="52"/>
      <c r="X48" s="52"/>
      <c r="Y48" s="24"/>
      <c r="Z48" s="52"/>
      <c r="AA48" s="24"/>
      <c r="AB48" s="24"/>
      <c r="AC48" s="24"/>
      <c r="AD48" s="24"/>
      <c r="AE48" s="24"/>
      <c r="AF48" s="24"/>
      <c r="AG48" s="24"/>
      <c r="AH48" s="52"/>
      <c r="AI48" s="52"/>
      <c r="AJ48" s="24"/>
      <c r="AK48" s="52"/>
      <c r="AL48" s="24"/>
      <c r="BQ48" s="30"/>
    </row>
    <row r="49" spans="1:71" x14ac:dyDescent="0.2">
      <c r="A49" s="24"/>
      <c r="B49" s="24"/>
      <c r="C49" s="24"/>
      <c r="D49" s="52"/>
      <c r="E49" s="52"/>
      <c r="F49" s="56"/>
      <c r="G49" s="52"/>
      <c r="H49" s="24"/>
      <c r="I49" s="24"/>
      <c r="J49" s="24"/>
      <c r="K49" s="52"/>
      <c r="L49" s="52"/>
      <c r="M49" s="24"/>
      <c r="N49" s="24"/>
      <c r="O49" s="52"/>
      <c r="P49" s="24"/>
      <c r="Q49" s="24"/>
      <c r="R49" s="52"/>
      <c r="S49" s="52"/>
      <c r="T49" s="24"/>
      <c r="U49" s="52"/>
      <c r="V49" s="24"/>
      <c r="W49" s="24"/>
      <c r="X49" s="24"/>
      <c r="Y49" s="52"/>
      <c r="Z49" s="52"/>
      <c r="AA49" s="24"/>
      <c r="AB49" s="52"/>
      <c r="AC49" s="24"/>
      <c r="AD49" s="24"/>
      <c r="AE49" s="24"/>
      <c r="AF49" s="24"/>
      <c r="AG49" s="24"/>
      <c r="AH49" s="24"/>
      <c r="AI49" s="24"/>
      <c r="AJ49" s="52"/>
      <c r="AK49" s="52"/>
      <c r="AL49" s="24"/>
      <c r="AM49" s="52"/>
      <c r="AN49" s="24"/>
      <c r="BS49" s="30"/>
    </row>
    <row r="50" spans="1:71" x14ac:dyDescent="0.2">
      <c r="A50" s="60" t="s">
        <v>37</v>
      </c>
      <c r="B50" s="61" t="s">
        <v>38</v>
      </c>
      <c r="C50" s="61"/>
      <c r="D50" s="61"/>
      <c r="E50" s="52"/>
      <c r="F50" s="56"/>
      <c r="G50" s="52"/>
      <c r="H50" s="24"/>
      <c r="I50" s="24"/>
      <c r="J50" s="24"/>
      <c r="K50" s="52"/>
      <c r="L50" s="52"/>
      <c r="M50" s="24"/>
      <c r="N50" s="24"/>
      <c r="O50" s="52"/>
      <c r="P50" s="24"/>
      <c r="Q50" s="24"/>
      <c r="R50" s="52"/>
      <c r="S50" s="52"/>
      <c r="T50" s="24"/>
      <c r="U50" s="52"/>
      <c r="V50" s="24"/>
      <c r="W50" s="24"/>
      <c r="X50" s="24"/>
      <c r="Y50" s="52"/>
      <c r="Z50" s="52"/>
      <c r="AA50" s="24"/>
      <c r="AB50" s="52"/>
      <c r="AC50" s="24"/>
      <c r="AD50" s="24"/>
      <c r="AE50" s="24"/>
      <c r="AF50" s="24"/>
      <c r="AG50" s="24"/>
      <c r="AH50" s="24"/>
      <c r="AI50" s="24"/>
      <c r="AJ50" s="52"/>
      <c r="AK50" s="52"/>
      <c r="AL50" s="24"/>
      <c r="AM50" s="52"/>
      <c r="AN50" s="24"/>
      <c r="BS50" s="30"/>
    </row>
    <row r="51" spans="1:71" x14ac:dyDescent="0.2">
      <c r="A51" s="62" t="s">
        <v>39</v>
      </c>
      <c r="B51" s="63" t="s">
        <v>40</v>
      </c>
      <c r="C51" s="63"/>
      <c r="D51" s="63"/>
      <c r="E51" s="52"/>
      <c r="F51" s="56"/>
      <c r="G51" s="52"/>
      <c r="H51" s="24"/>
      <c r="I51" s="24"/>
      <c r="J51" s="24"/>
      <c r="K51" s="52"/>
      <c r="L51" s="52"/>
      <c r="M51" s="24"/>
      <c r="N51" s="24"/>
      <c r="O51" s="52"/>
      <c r="P51" s="24"/>
      <c r="Q51" s="24"/>
      <c r="R51" s="52"/>
      <c r="S51" s="52"/>
      <c r="T51" s="24"/>
      <c r="U51" s="52"/>
      <c r="V51" s="24"/>
      <c r="W51" s="24"/>
      <c r="X51" s="24"/>
      <c r="Y51" s="52"/>
      <c r="Z51" s="52"/>
      <c r="AA51" s="24"/>
      <c r="AB51" s="52"/>
      <c r="AC51" s="24"/>
      <c r="AD51" s="24"/>
      <c r="AE51" s="24"/>
      <c r="AF51" s="24"/>
      <c r="AG51" s="24"/>
      <c r="AH51" s="24"/>
      <c r="AI51" s="24"/>
      <c r="AJ51" s="52"/>
      <c r="AK51" s="52"/>
      <c r="AL51" s="24"/>
      <c r="AM51" s="52"/>
      <c r="AN51" s="24"/>
      <c r="BS51" s="30"/>
    </row>
    <row r="52" spans="1:71" x14ac:dyDescent="0.2">
      <c r="A52" s="64" t="s">
        <v>41</v>
      </c>
      <c r="B52" s="65" t="s">
        <v>42</v>
      </c>
      <c r="C52" s="65"/>
      <c r="D52" s="65"/>
      <c r="E52" s="52"/>
      <c r="F52" s="56"/>
      <c r="G52" s="52"/>
      <c r="H52" s="24"/>
      <c r="I52" s="24"/>
      <c r="J52" s="24"/>
      <c r="K52" s="52"/>
      <c r="L52" s="52"/>
      <c r="M52" s="24"/>
      <c r="N52" s="24"/>
      <c r="O52" s="52"/>
      <c r="P52" s="24"/>
      <c r="Q52" s="24"/>
      <c r="R52" s="52"/>
      <c r="S52" s="52"/>
      <c r="T52" s="24"/>
      <c r="U52" s="52"/>
      <c r="V52" s="24"/>
      <c r="W52" s="24"/>
      <c r="X52" s="24"/>
      <c r="Y52" s="52"/>
      <c r="Z52" s="52"/>
      <c r="AA52" s="24"/>
      <c r="AB52" s="52"/>
      <c r="AC52" s="24"/>
      <c r="AD52" s="24"/>
      <c r="AE52" s="24"/>
      <c r="AF52" s="24"/>
      <c r="AG52" s="24"/>
      <c r="AH52" s="24"/>
      <c r="AI52" s="24"/>
      <c r="AJ52" s="52"/>
      <c r="AK52" s="52"/>
      <c r="AL52" s="24"/>
      <c r="AM52" s="52"/>
      <c r="AN52" s="24"/>
      <c r="BS52" s="30"/>
    </row>
    <row r="53" spans="1:71" x14ac:dyDescent="0.2">
      <c r="A53" s="62" t="s">
        <v>43</v>
      </c>
      <c r="B53" s="63" t="s">
        <v>44</v>
      </c>
      <c r="C53" s="63"/>
      <c r="D53" s="63"/>
      <c r="E53" s="52"/>
      <c r="F53" s="56"/>
      <c r="G53" s="52"/>
      <c r="H53" s="24"/>
      <c r="I53" s="24"/>
      <c r="J53" s="24"/>
      <c r="K53" s="52"/>
      <c r="L53" s="52"/>
      <c r="M53" s="24"/>
      <c r="N53" s="24"/>
      <c r="O53" s="52"/>
      <c r="P53" s="24"/>
      <c r="Q53" s="24"/>
      <c r="R53" s="52"/>
      <c r="S53" s="52"/>
      <c r="T53" s="24"/>
      <c r="U53" s="52"/>
      <c r="V53" s="24"/>
      <c r="W53" s="24"/>
      <c r="X53" s="24"/>
      <c r="Y53" s="52"/>
      <c r="Z53" s="52"/>
      <c r="AA53" s="24"/>
      <c r="AB53" s="52"/>
      <c r="AC53" s="24"/>
      <c r="AD53" s="24"/>
      <c r="AE53" s="24"/>
      <c r="AF53" s="24"/>
      <c r="AG53" s="24"/>
      <c r="AH53" s="24"/>
      <c r="AI53" s="24"/>
      <c r="AJ53" s="52"/>
      <c r="AK53" s="52"/>
      <c r="AL53" s="24"/>
      <c r="AM53" s="52"/>
      <c r="AN53" s="24"/>
      <c r="BS53" s="30"/>
    </row>
    <row r="54" spans="1:71" x14ac:dyDescent="0.2">
      <c r="A54" s="64" t="s">
        <v>45</v>
      </c>
      <c r="B54" s="65" t="s">
        <v>46</v>
      </c>
      <c r="C54" s="65"/>
      <c r="D54" s="65"/>
      <c r="E54" s="52"/>
      <c r="F54" s="56"/>
      <c r="G54" s="52"/>
      <c r="H54" s="24"/>
      <c r="I54" s="24"/>
      <c r="J54" s="24"/>
      <c r="K54" s="52"/>
      <c r="L54" s="52"/>
      <c r="M54" s="24"/>
      <c r="N54" s="24"/>
      <c r="O54" s="52"/>
      <c r="P54" s="24"/>
      <c r="Q54" s="24"/>
      <c r="R54" s="52"/>
      <c r="S54" s="52"/>
      <c r="T54" s="24"/>
      <c r="U54" s="52"/>
      <c r="V54" s="24"/>
      <c r="W54" s="24"/>
      <c r="X54" s="24"/>
      <c r="Y54" s="52"/>
      <c r="Z54" s="52"/>
      <c r="AA54" s="24"/>
      <c r="AB54" s="52"/>
      <c r="AC54" s="24"/>
      <c r="AD54" s="24"/>
      <c r="AE54" s="24"/>
      <c r="AF54" s="24"/>
      <c r="AG54" s="24"/>
      <c r="AH54" s="24"/>
      <c r="AI54" s="24"/>
      <c r="AJ54" s="52"/>
      <c r="AK54" s="52"/>
      <c r="AL54" s="24"/>
      <c r="AM54" s="52"/>
      <c r="AN54" s="24"/>
      <c r="BS54" s="30"/>
    </row>
    <row r="55" spans="1:71" x14ac:dyDescent="0.2">
      <c r="A55" s="62" t="s">
        <v>47</v>
      </c>
      <c r="B55" s="63" t="s">
        <v>48</v>
      </c>
      <c r="C55" s="63"/>
      <c r="D55" s="63"/>
      <c r="E55" s="52"/>
      <c r="F55" s="56"/>
      <c r="G55" s="52"/>
      <c r="H55" s="24"/>
      <c r="I55" s="24"/>
      <c r="J55" s="24"/>
      <c r="K55" s="52"/>
      <c r="L55" s="52"/>
      <c r="M55" s="24"/>
      <c r="N55" s="24"/>
      <c r="O55" s="52"/>
      <c r="P55" s="24"/>
      <c r="Q55" s="24"/>
      <c r="R55" s="52"/>
      <c r="S55" s="52"/>
      <c r="T55" s="24"/>
      <c r="U55" s="52"/>
      <c r="V55" s="24"/>
      <c r="W55" s="24"/>
      <c r="X55" s="24"/>
      <c r="Y55" s="52"/>
      <c r="Z55" s="52"/>
      <c r="AA55" s="24"/>
      <c r="AB55" s="52"/>
      <c r="AC55" s="24"/>
      <c r="AD55" s="24"/>
      <c r="AE55" s="24"/>
      <c r="AF55" s="24"/>
      <c r="AG55" s="24"/>
      <c r="AH55" s="24"/>
      <c r="AI55" s="24"/>
      <c r="AJ55" s="52"/>
      <c r="AK55" s="52"/>
      <c r="AL55" s="24"/>
      <c r="AM55" s="52"/>
      <c r="AN55" s="24"/>
      <c r="BS55" s="30"/>
    </row>
    <row r="56" spans="1:71" x14ac:dyDescent="0.2">
      <c r="A56" s="64" t="s">
        <v>49</v>
      </c>
      <c r="B56" s="65" t="s">
        <v>50</v>
      </c>
      <c r="C56" s="65"/>
      <c r="D56" s="65"/>
      <c r="E56" s="52"/>
      <c r="F56" s="56"/>
      <c r="G56" s="52"/>
      <c r="H56" s="24"/>
      <c r="I56" s="24"/>
      <c r="J56" s="24"/>
      <c r="K56" s="52"/>
      <c r="L56" s="52"/>
      <c r="M56" s="24"/>
      <c r="N56" s="24"/>
      <c r="O56" s="52"/>
      <c r="P56" s="24"/>
      <c r="Q56" s="24"/>
      <c r="R56" s="52"/>
      <c r="S56" s="52"/>
      <c r="T56" s="24"/>
      <c r="U56" s="52"/>
      <c r="V56" s="24"/>
      <c r="W56" s="24"/>
      <c r="X56" s="24"/>
      <c r="Y56" s="52"/>
      <c r="Z56" s="52"/>
      <c r="AA56" s="24"/>
      <c r="AB56" s="52"/>
      <c r="AC56" s="24"/>
      <c r="AD56" s="24"/>
      <c r="AE56" s="24"/>
      <c r="AF56" s="24"/>
      <c r="AG56" s="24"/>
      <c r="AH56" s="24"/>
      <c r="AI56" s="24"/>
      <c r="AJ56" s="52"/>
      <c r="AK56" s="52"/>
      <c r="AL56" s="24"/>
      <c r="AM56" s="52"/>
      <c r="AN56" s="24"/>
      <c r="BS56" s="30"/>
    </row>
    <row r="57" spans="1:71" x14ac:dyDescent="0.2">
      <c r="A57" s="62" t="s">
        <v>51</v>
      </c>
      <c r="B57" s="63" t="s">
        <v>52</v>
      </c>
      <c r="C57" s="63"/>
      <c r="D57" s="63"/>
      <c r="E57" s="52"/>
      <c r="F57" s="56"/>
      <c r="G57" s="52"/>
      <c r="H57" s="24"/>
      <c r="I57" s="24"/>
      <c r="J57" s="24"/>
      <c r="K57" s="52"/>
      <c r="L57" s="52"/>
      <c r="M57" s="24"/>
      <c r="N57" s="24"/>
      <c r="O57" s="52"/>
      <c r="P57" s="24"/>
      <c r="Q57" s="24"/>
      <c r="R57" s="52"/>
      <c r="S57" s="52"/>
      <c r="T57" s="24"/>
      <c r="U57" s="52"/>
      <c r="V57" s="24"/>
      <c r="W57" s="24"/>
      <c r="X57" s="24"/>
      <c r="Y57" s="52"/>
      <c r="Z57" s="52"/>
      <c r="AA57" s="24"/>
      <c r="AB57" s="52"/>
      <c r="AC57" s="24"/>
      <c r="AD57" s="24"/>
      <c r="AE57" s="24"/>
      <c r="AF57" s="24"/>
      <c r="AG57" s="24"/>
      <c r="AH57" s="24"/>
      <c r="AI57" s="24"/>
      <c r="AJ57" s="52"/>
      <c r="AK57" s="52"/>
      <c r="AL57" s="24"/>
      <c r="AM57" s="52"/>
      <c r="AN57" s="24"/>
      <c r="BS57" s="30"/>
    </row>
    <row r="58" spans="1:71" x14ac:dyDescent="0.2"/>
    <row r="61" spans="1:71" x14ac:dyDescent="0.2"/>
    <row r="62" spans="1:71" x14ac:dyDescent="0.2"/>
    <row r="63" spans="1:71" x14ac:dyDescent="0.2"/>
    <row r="64" spans="1:71" x14ac:dyDescent="0.2"/>
    <row r="65" x14ac:dyDescent="0.2"/>
    <row r="66" x14ac:dyDescent="0.2"/>
    <row r="67" x14ac:dyDescent="0.2"/>
    <row r="68" x14ac:dyDescent="0.2"/>
    <row r="69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</sheetData>
  <mergeCells count="21">
    <mergeCell ref="A3:J3"/>
    <mergeCell ref="A4:J9"/>
    <mergeCell ref="B55:D55"/>
    <mergeCell ref="B56:D56"/>
    <mergeCell ref="B57:D57"/>
    <mergeCell ref="A38:P38"/>
    <mergeCell ref="A39:P39"/>
    <mergeCell ref="A40:P45"/>
    <mergeCell ref="B50:D50"/>
    <mergeCell ref="B51:D51"/>
    <mergeCell ref="B52:D52"/>
    <mergeCell ref="B53:D53"/>
    <mergeCell ref="B54:D54"/>
    <mergeCell ref="A26:M26"/>
    <mergeCell ref="A27:M27"/>
    <mergeCell ref="A28:M33"/>
    <mergeCell ref="A16:M21"/>
    <mergeCell ref="A1:P1"/>
    <mergeCell ref="A15:M15"/>
    <mergeCell ref="A14:M14"/>
    <mergeCell ref="A2:J2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legacyDrawing r:id="rId2"/>
  <tableParts count="4">
    <tablePart r:id="rId3"/>
    <tablePart r:id="rId4"/>
    <tablePart r:id="rId5"/>
    <tablePart r:id="rId6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82"/>
  <sheetViews>
    <sheetView workbookViewId="0">
      <selection activeCell="B10" sqref="B10"/>
    </sheetView>
  </sheetViews>
  <sheetFormatPr defaultRowHeight="0" zeroHeight="1" x14ac:dyDescent="0.2"/>
  <cols>
    <col min="1" max="1" width="9" style="27" bestFit="1" customWidth="1"/>
    <col min="2" max="2" width="10.28515625" style="27" bestFit="1" customWidth="1"/>
    <col min="3" max="3" width="10.28515625" style="27" customWidth="1"/>
    <col min="4" max="4" width="7.42578125" style="27" bestFit="1" customWidth="1"/>
    <col min="5" max="5" width="8.140625" style="27" bestFit="1" customWidth="1"/>
    <col min="6" max="6" width="4.42578125" style="66" bestFit="1" customWidth="1"/>
    <col min="7" max="7" width="9.5703125" style="27" bestFit="1" customWidth="1"/>
    <col min="8" max="8" width="7.28515625" style="27" customWidth="1"/>
    <col min="9" max="9" width="6" style="27" bestFit="1" customWidth="1"/>
    <col min="10" max="10" width="5.7109375" style="27" bestFit="1" customWidth="1"/>
    <col min="11" max="11" width="8.5703125" style="27" bestFit="1" customWidth="1"/>
    <col min="12" max="12" width="6" style="27" bestFit="1" customWidth="1"/>
    <col min="13" max="13" width="7.42578125" style="27" customWidth="1"/>
    <col min="14" max="14" width="7.42578125" style="27" bestFit="1" customWidth="1"/>
    <col min="15" max="15" width="6" style="27" bestFit="1" customWidth="1"/>
    <col min="16" max="16" width="7.28515625" style="27" bestFit="1" customWidth="1"/>
    <col min="17" max="16384" width="9.140625" style="27"/>
  </cols>
  <sheetData>
    <row r="1" spans="1:71" ht="43.5" customHeight="1" x14ac:dyDescent="0.2">
      <c r="A1" s="67" t="s">
        <v>73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6"/>
    </row>
    <row r="2" spans="1:71" ht="30" customHeight="1" x14ac:dyDescent="0.2">
      <c r="A2" s="28" t="s">
        <v>84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9"/>
      <c r="O2" s="34"/>
      <c r="P2" s="33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BS2" s="30"/>
    </row>
    <row r="3" spans="1:71" ht="20.100000000000001" customHeight="1" x14ac:dyDescent="0.2">
      <c r="A3" s="31" t="s">
        <v>24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68"/>
      <c r="O3" s="34"/>
      <c r="P3" s="33"/>
      <c r="Q3" s="34"/>
      <c r="R3" s="33"/>
      <c r="S3" s="33"/>
      <c r="T3" s="34"/>
      <c r="U3" s="33"/>
      <c r="V3" s="24"/>
      <c r="W3" s="24"/>
      <c r="X3" s="24"/>
      <c r="Y3" s="24"/>
      <c r="Z3" s="24"/>
      <c r="AA3" s="24"/>
      <c r="AB3" s="24"/>
      <c r="AC3" s="33"/>
      <c r="AD3" s="33"/>
      <c r="AE3" s="34"/>
      <c r="AF3" s="24"/>
      <c r="AG3" s="34"/>
      <c r="AH3" s="34"/>
      <c r="AI3" s="34"/>
      <c r="AJ3" s="33"/>
      <c r="AK3" s="33"/>
      <c r="AL3" s="34"/>
      <c r="AM3" s="33"/>
      <c r="AN3" s="24"/>
      <c r="BS3" s="30"/>
    </row>
    <row r="4" spans="1:71" ht="12" customHeight="1" x14ac:dyDescent="0.2">
      <c r="A4" s="70" t="s">
        <v>85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3"/>
      <c r="O4" s="24"/>
      <c r="P4" s="34"/>
      <c r="Q4" s="34"/>
      <c r="R4" s="33"/>
      <c r="S4" s="33"/>
      <c r="T4" s="34"/>
      <c r="U4" s="33"/>
      <c r="V4" s="33"/>
      <c r="W4" s="34"/>
      <c r="X4" s="34"/>
      <c r="Y4" s="34"/>
      <c r="Z4" s="33"/>
      <c r="AA4" s="33"/>
      <c r="AB4" s="34"/>
      <c r="AC4" s="24"/>
      <c r="AD4" s="24"/>
      <c r="AE4" s="24"/>
      <c r="AF4" s="34"/>
      <c r="AG4" s="34"/>
      <c r="AH4" s="34"/>
      <c r="AI4" s="34"/>
      <c r="AJ4" s="33"/>
      <c r="AK4" s="33"/>
      <c r="AL4" s="34"/>
      <c r="AM4" s="33"/>
      <c r="AN4" s="33"/>
      <c r="BS4" s="30"/>
    </row>
    <row r="5" spans="1:71" ht="12" customHeight="1" x14ac:dyDescent="0.2">
      <c r="A5" s="70"/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3"/>
      <c r="O5" s="34"/>
      <c r="P5" s="24"/>
      <c r="Q5" s="24"/>
      <c r="R5" s="24"/>
      <c r="S5" s="24"/>
      <c r="T5" s="24"/>
      <c r="U5" s="24"/>
      <c r="V5" s="26"/>
      <c r="W5" s="26"/>
      <c r="X5" s="26"/>
      <c r="Y5" s="26"/>
      <c r="Z5" s="26"/>
      <c r="AB5" s="37"/>
      <c r="AC5" s="34"/>
      <c r="AD5" s="34"/>
      <c r="AE5" s="34"/>
      <c r="AF5" s="24"/>
      <c r="AG5" s="24"/>
      <c r="AH5" s="24"/>
      <c r="AI5" s="24"/>
      <c r="AJ5" s="24"/>
      <c r="AK5" s="24"/>
      <c r="AL5" s="24"/>
      <c r="AM5" s="24"/>
      <c r="AN5" s="26"/>
      <c r="BS5" s="30"/>
    </row>
    <row r="6" spans="1:71" ht="12" customHeight="1" x14ac:dyDescent="0.2">
      <c r="A6" s="70"/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3"/>
      <c r="O6" s="24"/>
      <c r="P6" s="34"/>
      <c r="Q6" s="34"/>
      <c r="R6" s="33"/>
      <c r="S6" s="33"/>
      <c r="T6" s="34"/>
      <c r="U6" s="33"/>
      <c r="V6" s="34"/>
      <c r="W6" s="34"/>
      <c r="X6" s="34"/>
      <c r="Y6" s="33"/>
      <c r="Z6" s="33"/>
      <c r="AA6" s="34"/>
      <c r="AB6" s="33"/>
      <c r="AC6" s="24"/>
      <c r="AD6" s="24"/>
      <c r="AE6" s="34"/>
      <c r="AF6" s="34"/>
      <c r="AG6" s="34"/>
      <c r="AH6" s="34"/>
      <c r="AI6" s="34"/>
      <c r="AJ6" s="33"/>
      <c r="AK6" s="33"/>
      <c r="AL6" s="34"/>
      <c r="AM6" s="33"/>
      <c r="AN6" s="34"/>
      <c r="BS6" s="30"/>
    </row>
    <row r="7" spans="1:71" ht="12" customHeight="1" x14ac:dyDescent="0.2">
      <c r="A7" s="70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3"/>
      <c r="O7" s="3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34"/>
      <c r="AD7" s="34"/>
      <c r="AE7" s="24"/>
      <c r="AF7" s="24"/>
      <c r="AG7" s="24"/>
      <c r="AH7" s="24"/>
      <c r="AI7" s="24"/>
      <c r="AJ7" s="24"/>
      <c r="AK7" s="24"/>
      <c r="AL7" s="24"/>
      <c r="AM7" s="24"/>
      <c r="AN7" s="24"/>
      <c r="BS7" s="30"/>
    </row>
    <row r="8" spans="1:71" ht="12" customHeight="1" x14ac:dyDescent="0.2">
      <c r="A8" s="70"/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3"/>
      <c r="O8" s="24"/>
      <c r="P8" s="34"/>
      <c r="Q8" s="34"/>
      <c r="R8" s="33"/>
      <c r="S8" s="33"/>
      <c r="T8" s="34"/>
      <c r="U8" s="33"/>
      <c r="V8" s="34"/>
      <c r="W8" s="34"/>
      <c r="X8" s="34"/>
      <c r="Y8" s="33"/>
      <c r="Z8" s="33"/>
      <c r="AA8" s="34"/>
      <c r="AB8" s="33"/>
      <c r="AC8" s="34"/>
      <c r="AD8" s="34"/>
      <c r="AE8" s="34"/>
      <c r="AF8" s="34"/>
      <c r="AG8" s="34"/>
      <c r="AH8" s="34"/>
      <c r="AI8" s="34"/>
      <c r="AJ8" s="33"/>
      <c r="AK8" s="33"/>
      <c r="AL8" s="34"/>
      <c r="AM8" s="33"/>
      <c r="AN8" s="34"/>
      <c r="BS8" s="30"/>
    </row>
    <row r="9" spans="1:71" ht="12" customHeight="1" x14ac:dyDescent="0.2">
      <c r="A9" s="70"/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3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BS9" s="30"/>
    </row>
    <row r="10" spans="1:71" ht="75.75" customHeight="1" x14ac:dyDescent="0.2">
      <c r="A10" s="40" t="s">
        <v>95</v>
      </c>
      <c r="B10" s="40" t="s">
        <v>2</v>
      </c>
      <c r="C10" s="40" t="s">
        <v>1</v>
      </c>
      <c r="D10" s="40" t="s">
        <v>93</v>
      </c>
      <c r="E10" s="40" t="s">
        <v>94</v>
      </c>
      <c r="F10" s="40" t="s">
        <v>56</v>
      </c>
      <c r="G10" s="40" t="s">
        <v>5</v>
      </c>
      <c r="H10" s="40" t="s">
        <v>88</v>
      </c>
      <c r="I10" s="40" t="s">
        <v>35</v>
      </c>
      <c r="J10" s="40" t="s">
        <v>82</v>
      </c>
      <c r="K10" s="40" t="s">
        <v>83</v>
      </c>
      <c r="L10" s="40" t="s">
        <v>57</v>
      </c>
      <c r="M10" s="40" t="s">
        <v>92</v>
      </c>
      <c r="N10" s="40" t="s">
        <v>91</v>
      </c>
      <c r="O10" s="34"/>
      <c r="P10" s="33"/>
      <c r="Q10" s="34"/>
      <c r="R10" s="34"/>
      <c r="S10" s="33"/>
      <c r="T10" s="33"/>
      <c r="U10" s="34"/>
      <c r="V10" s="33"/>
      <c r="W10" s="34"/>
      <c r="X10" s="34"/>
      <c r="Y10" s="34"/>
      <c r="Z10" s="34"/>
      <c r="AA10" s="34"/>
      <c r="AB10" s="34"/>
      <c r="AC10" s="34"/>
      <c r="AD10" s="33"/>
      <c r="AE10" s="33"/>
      <c r="AF10" s="34"/>
      <c r="AG10" s="33"/>
      <c r="AH10" s="34"/>
      <c r="BM10" s="30"/>
    </row>
    <row r="11" spans="1:71" s="48" customFormat="1" ht="12" x14ac:dyDescent="0.2">
      <c r="A11" s="42">
        <v>1000</v>
      </c>
      <c r="B11" s="43">
        <v>12</v>
      </c>
      <c r="C11" s="44">
        <v>18</v>
      </c>
      <c r="D11" s="42">
        <f>(A11*(B11/100))</f>
        <v>120</v>
      </c>
      <c r="E11" s="42">
        <f t="shared" ref="E11:E12" si="0">A11-D11</f>
        <v>880</v>
      </c>
      <c r="F11" s="43">
        <v>1</v>
      </c>
      <c r="G11" s="42">
        <f>Tabela367182442533[[#This Row],[Vlr. para Cálculo da Base do 
Diferencial]]/C12</f>
        <v>1086.4197530864196</v>
      </c>
      <c r="H11" s="42">
        <f t="shared" ref="H11:H12" si="1">(G11*(B11/100))</f>
        <v>130.37037037037035</v>
      </c>
      <c r="I11" s="42">
        <f t="shared" ref="I11:I12" si="2">(G11*((C11+F11)/100))</f>
        <v>206.41975308641975</v>
      </c>
      <c r="J11" s="42">
        <f t="shared" ref="J11:J12" si="3">(I11-H11)</f>
        <v>76.049382716049394</v>
      </c>
      <c r="K11" s="42">
        <f t="shared" ref="K11:K12" si="4">(G11*(F11/100))</f>
        <v>10.864197530864196</v>
      </c>
      <c r="L11" s="42">
        <f t="shared" ref="L11:L12" si="5">(J11-K11)</f>
        <v>65.18518518518519</v>
      </c>
      <c r="M11" s="42">
        <f t="shared" ref="M11:M12" si="6">(L11*(40/100))</f>
        <v>26.074074074074076</v>
      </c>
      <c r="N11" s="42">
        <f t="shared" ref="N11:N12" si="7">(L11*(60/100))</f>
        <v>39.111111111111114</v>
      </c>
      <c r="O11" s="45"/>
      <c r="P11" s="46"/>
      <c r="Q11" s="47"/>
      <c r="R11" s="47"/>
      <c r="S11" s="47"/>
      <c r="T11" s="47"/>
      <c r="U11" s="47"/>
      <c r="V11" s="47"/>
      <c r="W11" s="45"/>
      <c r="X11" s="45"/>
      <c r="Y11" s="45"/>
      <c r="Z11" s="47"/>
      <c r="AA11" s="45"/>
      <c r="AB11" s="45"/>
      <c r="AC11" s="45"/>
      <c r="AD11" s="46"/>
      <c r="AE11" s="46"/>
      <c r="AF11" s="45"/>
      <c r="AG11" s="46"/>
      <c r="AH11" s="47"/>
      <c r="BM11" s="49"/>
    </row>
    <row r="12" spans="1:71" s="48" customFormat="1" ht="12" x14ac:dyDescent="0.2">
      <c r="A12" s="24"/>
      <c r="B12" s="50"/>
      <c r="C12" s="44">
        <f>(1-((C11+F11)/100))</f>
        <v>0.81</v>
      </c>
      <c r="D12" s="52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47"/>
      <c r="P12" s="47"/>
      <c r="Q12" s="45"/>
      <c r="R12" s="45"/>
      <c r="S12" s="45"/>
      <c r="T12" s="46"/>
      <c r="U12" s="46"/>
      <c r="V12" s="45"/>
      <c r="W12" s="47"/>
      <c r="X12" s="47"/>
      <c r="Y12" s="47"/>
      <c r="Z12" s="45"/>
      <c r="AA12" s="47"/>
      <c r="AB12" s="47"/>
      <c r="AC12" s="47"/>
      <c r="AD12" s="47"/>
      <c r="AE12" s="47"/>
      <c r="AF12" s="47"/>
      <c r="AG12" s="47"/>
      <c r="AH12" s="46"/>
      <c r="BM12" s="49"/>
    </row>
    <row r="13" spans="1:71" s="48" customFormat="1" ht="12" x14ac:dyDescent="0.2">
      <c r="A13" s="24"/>
      <c r="B13" s="24"/>
      <c r="C13" s="52"/>
      <c r="D13" s="52"/>
      <c r="E13" s="24"/>
      <c r="F13" s="54"/>
      <c r="G13" s="24"/>
      <c r="H13" s="52"/>
      <c r="I13" s="52"/>
      <c r="J13" s="24"/>
      <c r="K13" s="52"/>
      <c r="L13" s="24"/>
      <c r="M13" s="45"/>
      <c r="N13" s="45"/>
      <c r="O13" s="46"/>
      <c r="P13" s="47"/>
      <c r="Q13" s="47"/>
      <c r="R13" s="47"/>
      <c r="S13" s="47"/>
      <c r="T13" s="47"/>
      <c r="U13" s="47"/>
      <c r="V13" s="46"/>
      <c r="W13" s="45"/>
      <c r="X13" s="45"/>
      <c r="Y13" s="46"/>
      <c r="Z13" s="46"/>
      <c r="AA13" s="46"/>
      <c r="AB13" s="46"/>
      <c r="AC13" s="47"/>
      <c r="AD13" s="47"/>
      <c r="AE13" s="47"/>
      <c r="AF13" s="45"/>
      <c r="AG13" s="47"/>
      <c r="AH13" s="47"/>
      <c r="AI13" s="47"/>
      <c r="AJ13" s="47"/>
      <c r="AK13" s="47"/>
      <c r="AL13" s="47"/>
      <c r="AM13" s="47"/>
      <c r="AN13" s="46"/>
      <c r="BS13" s="49"/>
    </row>
    <row r="14" spans="1:71" ht="30" customHeight="1" x14ac:dyDescent="0.2">
      <c r="A14" s="28" t="s">
        <v>86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9"/>
      <c r="O14" s="33"/>
      <c r="P14" s="33"/>
      <c r="Q14" s="24"/>
      <c r="R14" s="24"/>
      <c r="S14" s="24"/>
      <c r="T14" s="24"/>
      <c r="U14" s="24"/>
      <c r="V14" s="34"/>
      <c r="W14" s="34"/>
      <c r="X14" s="34"/>
      <c r="Y14" s="33"/>
      <c r="Z14" s="33"/>
      <c r="AA14" s="34"/>
      <c r="AB14" s="33"/>
      <c r="AC14" s="34"/>
      <c r="AD14" s="34"/>
      <c r="AE14" s="34"/>
      <c r="AF14" s="34"/>
      <c r="AG14" s="24"/>
      <c r="AH14" s="24"/>
      <c r="AI14" s="24"/>
      <c r="AJ14" s="24"/>
      <c r="AK14" s="24"/>
      <c r="AL14" s="24"/>
      <c r="AM14" s="24"/>
      <c r="AN14" s="34"/>
      <c r="BS14" s="30"/>
    </row>
    <row r="15" spans="1:71" ht="20.100000000000001" customHeight="1" x14ac:dyDescent="0.2">
      <c r="A15" s="31" t="s">
        <v>24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68"/>
      <c r="O15" s="33"/>
      <c r="P15" s="33"/>
      <c r="Q15" s="24"/>
      <c r="R15" s="52"/>
      <c r="S15" s="52"/>
      <c r="T15" s="24"/>
      <c r="U15" s="52"/>
      <c r="V15" s="24"/>
      <c r="W15" s="24"/>
      <c r="X15" s="24"/>
      <c r="Y15" s="52"/>
      <c r="Z15" s="52"/>
      <c r="AA15" s="24"/>
      <c r="AB15" s="52"/>
      <c r="AC15" s="24"/>
      <c r="AD15" s="24"/>
      <c r="AE15" s="24"/>
      <c r="AF15" s="24"/>
      <c r="AG15" s="24"/>
      <c r="AH15" s="24"/>
      <c r="AI15" s="24"/>
      <c r="AJ15" s="52"/>
      <c r="AK15" s="52"/>
      <c r="AL15" s="24"/>
      <c r="AM15" s="52"/>
      <c r="AN15" s="24"/>
      <c r="BS15" s="30"/>
    </row>
    <row r="16" spans="1:71" ht="12" customHeight="1" x14ac:dyDescent="0.2">
      <c r="A16" s="70" t="s">
        <v>87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3"/>
      <c r="O16" s="33"/>
      <c r="P16" s="33"/>
      <c r="Q16" s="24"/>
      <c r="R16" s="52"/>
      <c r="S16" s="52"/>
      <c r="T16" s="24"/>
      <c r="U16" s="52"/>
      <c r="V16" s="24"/>
      <c r="W16" s="24"/>
      <c r="X16" s="24"/>
      <c r="Y16" s="52"/>
      <c r="Z16" s="52"/>
      <c r="AA16" s="24"/>
      <c r="AB16" s="52"/>
      <c r="AC16" s="24"/>
      <c r="AD16" s="24"/>
      <c r="AE16" s="24"/>
      <c r="AF16" s="24"/>
      <c r="AG16" s="24"/>
      <c r="AH16" s="24"/>
      <c r="AI16" s="24"/>
      <c r="AJ16" s="52"/>
      <c r="AK16" s="52"/>
      <c r="AL16" s="24"/>
      <c r="AM16" s="52"/>
      <c r="AN16" s="24"/>
      <c r="BS16" s="30"/>
    </row>
    <row r="17" spans="1:71" ht="12" customHeight="1" x14ac:dyDescent="0.2">
      <c r="A17" s="70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3"/>
      <c r="O17" s="52"/>
      <c r="P17" s="24"/>
      <c r="Q17" s="24"/>
      <c r="R17" s="52"/>
      <c r="S17" s="52"/>
      <c r="T17" s="24"/>
      <c r="U17" s="52"/>
      <c r="V17" s="24"/>
      <c r="W17" s="24"/>
      <c r="X17" s="24"/>
      <c r="Y17" s="52"/>
      <c r="Z17" s="52"/>
      <c r="AA17" s="24"/>
      <c r="AB17" s="52"/>
      <c r="AC17" s="24"/>
      <c r="AD17" s="24"/>
      <c r="AE17" s="24"/>
      <c r="AF17" s="24"/>
      <c r="AG17" s="24"/>
      <c r="AH17" s="24"/>
      <c r="AI17" s="24"/>
      <c r="AJ17" s="52"/>
      <c r="AK17" s="52"/>
      <c r="AL17" s="24"/>
      <c r="AM17" s="52"/>
      <c r="AN17" s="24"/>
      <c r="BS17" s="30"/>
    </row>
    <row r="18" spans="1:71" ht="12" customHeight="1" x14ac:dyDescent="0.2">
      <c r="A18" s="70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3"/>
      <c r="O18" s="52"/>
      <c r="P18" s="24"/>
      <c r="Q18" s="24"/>
      <c r="R18" s="52"/>
      <c r="S18" s="52"/>
      <c r="T18" s="24"/>
      <c r="U18" s="52"/>
      <c r="V18" s="24"/>
      <c r="W18" s="24"/>
      <c r="X18" s="24"/>
      <c r="Y18" s="52"/>
      <c r="Z18" s="52"/>
      <c r="AA18" s="24"/>
      <c r="AB18" s="52"/>
      <c r="AC18" s="24"/>
      <c r="AD18" s="24"/>
      <c r="AE18" s="24"/>
      <c r="AF18" s="24"/>
      <c r="AG18" s="24"/>
      <c r="AH18" s="24"/>
      <c r="AI18" s="24"/>
      <c r="AJ18" s="52"/>
      <c r="AK18" s="52"/>
      <c r="AL18" s="24"/>
      <c r="AM18" s="52"/>
      <c r="AN18" s="24"/>
      <c r="BS18" s="30"/>
    </row>
    <row r="19" spans="1:71" ht="12" customHeight="1" x14ac:dyDescent="0.2">
      <c r="A19" s="70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3"/>
      <c r="O19" s="52"/>
      <c r="P19" s="24"/>
      <c r="Q19" s="24"/>
      <c r="R19" s="52"/>
      <c r="S19" s="52"/>
      <c r="T19" s="24"/>
      <c r="U19" s="52"/>
      <c r="V19" s="24"/>
      <c r="W19" s="24"/>
      <c r="X19" s="24"/>
      <c r="Y19" s="52"/>
      <c r="Z19" s="52"/>
      <c r="AA19" s="24"/>
      <c r="AB19" s="52"/>
      <c r="AC19" s="24"/>
      <c r="AD19" s="24"/>
      <c r="AE19" s="24"/>
      <c r="AF19" s="24"/>
      <c r="AG19" s="24"/>
      <c r="AH19" s="24"/>
      <c r="AI19" s="24"/>
      <c r="AJ19" s="52"/>
      <c r="AK19" s="52"/>
      <c r="AL19" s="24"/>
      <c r="AM19" s="52"/>
      <c r="AN19" s="24"/>
      <c r="BS19" s="30"/>
    </row>
    <row r="20" spans="1:71" ht="12" customHeight="1" x14ac:dyDescent="0.2">
      <c r="A20" s="70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3"/>
      <c r="O20" s="52"/>
      <c r="P20" s="24"/>
      <c r="Q20" s="24"/>
      <c r="R20" s="52"/>
      <c r="S20" s="52"/>
      <c r="T20" s="24"/>
      <c r="U20" s="52"/>
      <c r="V20" s="24"/>
      <c r="W20" s="24"/>
      <c r="X20" s="24"/>
      <c r="Y20" s="52"/>
      <c r="Z20" s="52"/>
      <c r="AA20" s="24"/>
      <c r="AB20" s="52"/>
      <c r="AC20" s="24"/>
      <c r="AD20" s="24"/>
      <c r="AE20" s="24"/>
      <c r="AF20" s="24"/>
      <c r="AG20" s="24"/>
      <c r="AH20" s="24"/>
      <c r="AI20" s="24"/>
      <c r="AJ20" s="52"/>
      <c r="AK20" s="52"/>
      <c r="AL20" s="24"/>
      <c r="AM20" s="52"/>
      <c r="AN20" s="24"/>
      <c r="BS20" s="30"/>
    </row>
    <row r="21" spans="1:71" ht="12" customHeight="1" x14ac:dyDescent="0.2">
      <c r="A21" s="70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3"/>
      <c r="O21" s="52"/>
      <c r="P21" s="24"/>
      <c r="Q21" s="24"/>
      <c r="R21" s="52"/>
      <c r="S21" s="52"/>
      <c r="T21" s="24"/>
      <c r="U21" s="52"/>
      <c r="V21" s="24"/>
      <c r="W21" s="24"/>
      <c r="X21" s="24"/>
      <c r="Y21" s="52"/>
      <c r="Z21" s="52"/>
      <c r="AA21" s="24"/>
      <c r="AB21" s="52"/>
      <c r="AC21" s="24"/>
      <c r="AD21" s="24"/>
      <c r="AE21" s="24"/>
      <c r="AF21" s="24"/>
      <c r="AG21" s="24"/>
      <c r="AH21" s="24"/>
      <c r="AI21" s="24"/>
      <c r="AJ21" s="52"/>
      <c r="AK21" s="52"/>
      <c r="AL21" s="24"/>
      <c r="AM21" s="52"/>
      <c r="AN21" s="24"/>
      <c r="BS21" s="30"/>
    </row>
    <row r="22" spans="1:71" ht="60" x14ac:dyDescent="0.2">
      <c r="A22" s="40" t="s">
        <v>96</v>
      </c>
      <c r="B22" s="40" t="s">
        <v>2</v>
      </c>
      <c r="C22" s="40" t="s">
        <v>1</v>
      </c>
      <c r="D22" s="40" t="s">
        <v>93</v>
      </c>
      <c r="E22" s="40" t="s">
        <v>94</v>
      </c>
      <c r="F22" s="40" t="s">
        <v>56</v>
      </c>
      <c r="G22" s="40" t="s">
        <v>5</v>
      </c>
      <c r="H22" s="40" t="s">
        <v>88</v>
      </c>
      <c r="I22" s="40" t="s">
        <v>35</v>
      </c>
      <c r="J22" s="40" t="s">
        <v>36</v>
      </c>
      <c r="K22" s="40" t="s">
        <v>83</v>
      </c>
      <c r="L22" s="40" t="s">
        <v>57</v>
      </c>
      <c r="M22" s="40" t="s">
        <v>89</v>
      </c>
      <c r="N22" s="40" t="s">
        <v>90</v>
      </c>
      <c r="O22" s="24"/>
      <c r="P22" s="24"/>
      <c r="Q22" s="52"/>
      <c r="R22" s="52"/>
      <c r="S22" s="24"/>
      <c r="T22" s="52"/>
      <c r="U22" s="24"/>
      <c r="V22" s="24"/>
      <c r="W22" s="24"/>
      <c r="X22" s="24"/>
      <c r="Y22" s="24"/>
      <c r="Z22" s="24"/>
      <c r="AA22" s="24"/>
      <c r="AB22" s="52"/>
      <c r="AC22" s="52"/>
      <c r="AD22" s="24"/>
      <c r="AE22" s="52"/>
      <c r="AF22" s="24"/>
      <c r="BK22" s="30"/>
    </row>
    <row r="23" spans="1:71" ht="12" x14ac:dyDescent="0.2">
      <c r="A23" s="42">
        <v>2000</v>
      </c>
      <c r="B23" s="43">
        <v>12</v>
      </c>
      <c r="C23" s="44">
        <v>18</v>
      </c>
      <c r="D23" s="42">
        <f>(A23*(B23/100))</f>
        <v>240</v>
      </c>
      <c r="E23" s="42">
        <f t="shared" ref="E23:E24" si="8">A23-D23</f>
        <v>1760</v>
      </c>
      <c r="F23" s="44">
        <v>1</v>
      </c>
      <c r="G23" s="42">
        <f>Tabela367182432634[[#This Row],[Vlr. para Cálculo da Base do 
Diferencial]]/C24</f>
        <v>2172.8395061728393</v>
      </c>
      <c r="H23" s="42">
        <f t="shared" ref="H23" si="9">(G23*(B23/100))</f>
        <v>260.7407407407407</v>
      </c>
      <c r="I23" s="42">
        <f t="shared" ref="I23" si="10">(G23*((C23+F23)/100))</f>
        <v>412.83950617283949</v>
      </c>
      <c r="J23" s="42">
        <f t="shared" ref="J23" si="11">(I23-H23)</f>
        <v>152.09876543209879</v>
      </c>
      <c r="K23" s="42">
        <f t="shared" ref="K23" si="12">(G23*(F23/100))</f>
        <v>21.728395061728392</v>
      </c>
      <c r="L23" s="42">
        <f t="shared" ref="L23" si="13">(J23-K23)</f>
        <v>130.37037037037038</v>
      </c>
      <c r="M23" s="42">
        <f t="shared" ref="M23" si="14">(L23*(60/100))</f>
        <v>78.222222222222229</v>
      </c>
      <c r="N23" s="42"/>
      <c r="O23" s="24"/>
      <c r="P23" s="24"/>
      <c r="Q23" s="52"/>
      <c r="R23" s="52"/>
      <c r="S23" s="24"/>
      <c r="T23" s="52"/>
      <c r="U23" s="24"/>
      <c r="V23" s="24"/>
      <c r="W23" s="24"/>
      <c r="X23" s="24"/>
      <c r="Y23" s="24"/>
      <c r="Z23" s="24"/>
      <c r="AA23" s="24"/>
      <c r="AB23" s="52"/>
      <c r="AC23" s="52"/>
      <c r="AD23" s="24"/>
      <c r="AE23" s="52"/>
      <c r="AF23" s="24"/>
      <c r="BK23" s="30"/>
    </row>
    <row r="24" spans="1:71" ht="12" x14ac:dyDescent="0.2">
      <c r="A24" s="24"/>
      <c r="B24" s="43"/>
      <c r="C24" s="44">
        <f>(1-((C23+F23)/100))</f>
        <v>0.81</v>
      </c>
      <c r="D24" s="52"/>
      <c r="E24" s="71"/>
      <c r="F24" s="53"/>
      <c r="G24" s="71"/>
      <c r="H24" s="53"/>
      <c r="I24" s="53"/>
      <c r="J24" s="53"/>
      <c r="K24" s="24"/>
      <c r="L24" s="52"/>
      <c r="M24" s="52"/>
      <c r="N24" s="52"/>
      <c r="O24" s="24"/>
      <c r="P24" s="24"/>
      <c r="Q24" s="52"/>
      <c r="R24" s="52"/>
      <c r="S24" s="24"/>
      <c r="T24" s="52"/>
      <c r="U24" s="24"/>
      <c r="V24" s="24"/>
      <c r="W24" s="24"/>
      <c r="X24" s="24"/>
      <c r="Y24" s="24"/>
      <c r="Z24" s="24"/>
      <c r="AA24" s="24"/>
      <c r="AB24" s="52"/>
      <c r="AC24" s="52"/>
      <c r="AD24" s="24"/>
      <c r="AE24" s="52"/>
      <c r="AF24" s="24"/>
      <c r="BK24" s="30"/>
    </row>
    <row r="25" spans="1:71" ht="12" x14ac:dyDescent="0.2">
      <c r="A25" s="24"/>
      <c r="B25" s="24"/>
      <c r="C25" s="24"/>
      <c r="D25" s="24"/>
      <c r="E25" s="52"/>
      <c r="F25" s="52"/>
      <c r="G25" s="24"/>
      <c r="H25" s="52"/>
      <c r="I25" s="52"/>
      <c r="J25" s="24"/>
      <c r="K25" s="52"/>
      <c r="L25" s="52"/>
      <c r="M25" s="24"/>
      <c r="N25" s="52"/>
      <c r="O25" s="52"/>
      <c r="P25" s="24"/>
      <c r="Q25" s="24"/>
      <c r="R25" s="52"/>
      <c r="S25" s="52"/>
      <c r="T25" s="24"/>
      <c r="U25" s="52"/>
      <c r="V25" s="24"/>
      <c r="W25" s="24"/>
      <c r="X25" s="24"/>
      <c r="Y25" s="52"/>
      <c r="Z25" s="52"/>
      <c r="AA25" s="24"/>
      <c r="AB25" s="52"/>
      <c r="AC25" s="24"/>
      <c r="AD25" s="24"/>
      <c r="AE25" s="24"/>
      <c r="AF25" s="24"/>
      <c r="AG25" s="24"/>
      <c r="AH25" s="24"/>
      <c r="AI25" s="24"/>
      <c r="AJ25" s="52"/>
      <c r="AK25" s="52"/>
      <c r="AL25" s="24"/>
      <c r="AM25" s="52"/>
      <c r="AN25" s="24"/>
      <c r="BS25" s="30"/>
    </row>
    <row r="26" spans="1:71" ht="30" customHeight="1" x14ac:dyDescent="0.2">
      <c r="A26" s="28" t="s">
        <v>97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9"/>
      <c r="O26" s="52"/>
      <c r="P26" s="52"/>
      <c r="Q26" s="24"/>
      <c r="R26" s="52"/>
      <c r="S26" s="52"/>
      <c r="T26" s="24"/>
      <c r="U26" s="52"/>
      <c r="V26" s="24"/>
      <c r="W26" s="24"/>
      <c r="X26" s="24"/>
      <c r="Y26" s="52"/>
      <c r="Z26" s="52"/>
      <c r="AA26" s="24"/>
      <c r="AB26" s="52"/>
      <c r="AC26" s="24"/>
      <c r="AD26" s="24"/>
      <c r="AE26" s="24"/>
      <c r="AF26" s="24"/>
      <c r="AG26" s="24"/>
      <c r="AH26" s="24"/>
      <c r="AI26" s="24"/>
      <c r="AJ26" s="52"/>
      <c r="AK26" s="52"/>
      <c r="AL26" s="24"/>
      <c r="AM26" s="52"/>
      <c r="AN26" s="24"/>
      <c r="BS26" s="30"/>
    </row>
    <row r="27" spans="1:71" ht="20.100000000000001" customHeight="1" x14ac:dyDescent="0.2">
      <c r="A27" s="31" t="s">
        <v>24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68"/>
      <c r="O27" s="52"/>
      <c r="P27" s="52"/>
      <c r="Q27" s="24"/>
      <c r="R27" s="52"/>
      <c r="S27" s="52"/>
      <c r="T27" s="24"/>
      <c r="U27" s="52"/>
      <c r="V27" s="24"/>
      <c r="W27" s="24"/>
      <c r="X27" s="24"/>
      <c r="Y27" s="52"/>
      <c r="Z27" s="52"/>
      <c r="AA27" s="24"/>
      <c r="AB27" s="52"/>
      <c r="AC27" s="24"/>
      <c r="AD27" s="24"/>
      <c r="AE27" s="24"/>
      <c r="AF27" s="24"/>
      <c r="AG27" s="24"/>
      <c r="AH27" s="24"/>
      <c r="AI27" s="24"/>
      <c r="AJ27" s="52"/>
      <c r="AK27" s="52"/>
      <c r="AL27" s="24"/>
      <c r="AM27" s="52"/>
      <c r="AN27" s="24"/>
      <c r="BS27" s="30"/>
    </row>
    <row r="28" spans="1:71" ht="12" customHeight="1" x14ac:dyDescent="0.2">
      <c r="A28" s="57" t="s">
        <v>98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9"/>
      <c r="O28" s="52"/>
      <c r="P28" s="24"/>
      <c r="Q28" s="24"/>
      <c r="R28" s="52"/>
      <c r="S28" s="52"/>
      <c r="T28" s="24"/>
      <c r="U28" s="52"/>
      <c r="V28" s="24"/>
      <c r="W28" s="24"/>
      <c r="X28" s="24"/>
      <c r="Y28" s="52"/>
      <c r="Z28" s="52"/>
      <c r="AA28" s="24"/>
      <c r="AB28" s="52"/>
      <c r="AC28" s="24"/>
      <c r="AD28" s="24"/>
      <c r="AE28" s="24"/>
      <c r="AF28" s="24"/>
      <c r="AG28" s="24"/>
      <c r="AH28" s="24"/>
      <c r="AI28" s="24"/>
      <c r="AJ28" s="52"/>
      <c r="AK28" s="52"/>
      <c r="AL28" s="24"/>
      <c r="AM28" s="52"/>
      <c r="AN28" s="24"/>
      <c r="BS28" s="30"/>
    </row>
    <row r="29" spans="1:71" ht="12" customHeight="1" x14ac:dyDescent="0.2">
      <c r="A29" s="57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9"/>
      <c r="O29" s="52"/>
      <c r="P29" s="24"/>
      <c r="Q29" s="24"/>
      <c r="R29" s="52"/>
      <c r="S29" s="52"/>
      <c r="T29" s="24"/>
      <c r="U29" s="52"/>
      <c r="V29" s="24"/>
      <c r="W29" s="24"/>
      <c r="X29" s="24"/>
      <c r="Y29" s="52"/>
      <c r="Z29" s="52"/>
      <c r="AA29" s="24"/>
      <c r="AB29" s="52"/>
      <c r="AC29" s="24"/>
      <c r="AD29" s="24"/>
      <c r="AE29" s="24"/>
      <c r="AF29" s="24"/>
      <c r="AG29" s="24"/>
      <c r="AH29" s="24"/>
      <c r="AI29" s="24"/>
      <c r="AJ29" s="52"/>
      <c r="AK29" s="52"/>
      <c r="AL29" s="24"/>
      <c r="AM29" s="52"/>
      <c r="AN29" s="24"/>
      <c r="BS29" s="30"/>
    </row>
    <row r="30" spans="1:71" ht="12" customHeight="1" x14ac:dyDescent="0.2">
      <c r="A30" s="57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9"/>
      <c r="O30" s="52"/>
      <c r="P30" s="24"/>
      <c r="Q30" s="24"/>
      <c r="R30" s="52"/>
      <c r="S30" s="52"/>
      <c r="T30" s="24"/>
      <c r="U30" s="52"/>
      <c r="V30" s="24"/>
      <c r="W30" s="24"/>
      <c r="X30" s="24"/>
      <c r="Y30" s="52"/>
      <c r="Z30" s="52"/>
      <c r="AA30" s="24"/>
      <c r="AB30" s="52"/>
      <c r="AC30" s="24"/>
      <c r="AD30" s="24"/>
      <c r="AE30" s="24"/>
      <c r="AF30" s="24"/>
      <c r="AG30" s="24"/>
      <c r="AH30" s="24"/>
      <c r="AI30" s="24"/>
      <c r="AJ30" s="52"/>
      <c r="AK30" s="52"/>
      <c r="AL30" s="24"/>
      <c r="AM30" s="52"/>
      <c r="AN30" s="24"/>
      <c r="BS30" s="30"/>
    </row>
    <row r="31" spans="1:71" ht="12" customHeight="1" x14ac:dyDescent="0.2">
      <c r="A31" s="57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9"/>
      <c r="O31" s="52"/>
      <c r="P31" s="24"/>
      <c r="Q31" s="24"/>
      <c r="R31" s="52"/>
      <c r="S31" s="52"/>
      <c r="T31" s="24"/>
      <c r="U31" s="52"/>
      <c r="V31" s="24"/>
      <c r="W31" s="24"/>
      <c r="X31" s="24"/>
      <c r="Y31" s="52"/>
      <c r="Z31" s="52"/>
      <c r="AA31" s="24"/>
      <c r="AB31" s="52"/>
      <c r="AC31" s="24"/>
      <c r="AD31" s="24"/>
      <c r="AE31" s="24"/>
      <c r="AF31" s="24"/>
      <c r="AG31" s="24"/>
      <c r="AH31" s="24"/>
      <c r="AI31" s="24"/>
      <c r="AJ31" s="52"/>
      <c r="AK31" s="52"/>
      <c r="AL31" s="24"/>
      <c r="AM31" s="52"/>
      <c r="AN31" s="24"/>
      <c r="BS31" s="30"/>
    </row>
    <row r="32" spans="1:71" ht="12" customHeight="1" x14ac:dyDescent="0.2">
      <c r="A32" s="57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9"/>
      <c r="O32" s="52"/>
      <c r="P32" s="24"/>
      <c r="Q32" s="24"/>
      <c r="R32" s="52"/>
      <c r="S32" s="52"/>
      <c r="T32" s="24"/>
      <c r="U32" s="52"/>
      <c r="V32" s="24"/>
      <c r="W32" s="24"/>
      <c r="X32" s="24"/>
      <c r="Y32" s="52"/>
      <c r="Z32" s="52"/>
      <c r="AA32" s="24"/>
      <c r="AB32" s="52"/>
      <c r="AC32" s="24"/>
      <c r="AD32" s="24"/>
      <c r="AE32" s="24"/>
      <c r="AF32" s="24"/>
      <c r="AG32" s="24"/>
      <c r="AH32" s="24"/>
      <c r="AI32" s="24"/>
      <c r="AJ32" s="52"/>
      <c r="AK32" s="52"/>
      <c r="AL32" s="24"/>
      <c r="AM32" s="52"/>
      <c r="AN32" s="24"/>
      <c r="BS32" s="30"/>
    </row>
    <row r="33" spans="1:71" ht="12" customHeight="1" x14ac:dyDescent="0.2">
      <c r="A33" s="57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9"/>
      <c r="O33" s="52"/>
      <c r="P33" s="24"/>
      <c r="Q33" s="24"/>
      <c r="R33" s="52"/>
      <c r="S33" s="52"/>
      <c r="T33" s="24"/>
      <c r="U33" s="52"/>
      <c r="V33" s="24"/>
      <c r="W33" s="24"/>
      <c r="X33" s="24"/>
      <c r="Y33" s="52"/>
      <c r="Z33" s="52"/>
      <c r="AA33" s="24"/>
      <c r="AB33" s="52"/>
      <c r="AC33" s="24"/>
      <c r="AD33" s="24"/>
      <c r="AE33" s="24"/>
      <c r="AF33" s="24"/>
      <c r="AG33" s="24"/>
      <c r="AH33" s="24"/>
      <c r="AI33" s="24"/>
      <c r="AJ33" s="52"/>
      <c r="AK33" s="52"/>
      <c r="AL33" s="24"/>
      <c r="AM33" s="52"/>
      <c r="AN33" s="24"/>
      <c r="BS33" s="30"/>
    </row>
    <row r="34" spans="1:71" ht="60" x14ac:dyDescent="0.2">
      <c r="A34" s="40" t="s">
        <v>20</v>
      </c>
      <c r="B34" s="40" t="s">
        <v>2</v>
      </c>
      <c r="C34" s="40" t="s">
        <v>1</v>
      </c>
      <c r="D34" s="40" t="s">
        <v>4</v>
      </c>
      <c r="E34" s="40" t="s">
        <v>9</v>
      </c>
      <c r="F34" s="40" t="s">
        <v>14</v>
      </c>
      <c r="G34" s="40" t="s">
        <v>5</v>
      </c>
      <c r="H34" s="40" t="s">
        <v>13</v>
      </c>
      <c r="I34" s="40" t="s">
        <v>12</v>
      </c>
      <c r="J34" s="40" t="s">
        <v>11</v>
      </c>
      <c r="K34" s="40" t="s">
        <v>16</v>
      </c>
      <c r="L34" s="40" t="s">
        <v>15</v>
      </c>
      <c r="M34" s="40" t="s">
        <v>10</v>
      </c>
      <c r="N34" s="40" t="s">
        <v>8</v>
      </c>
      <c r="O34" s="24"/>
      <c r="P34" s="24"/>
      <c r="Q34" s="52"/>
      <c r="R34" s="52"/>
      <c r="S34" s="24"/>
      <c r="T34" s="52"/>
      <c r="U34" s="24"/>
      <c r="V34" s="24"/>
      <c r="W34" s="24"/>
      <c r="X34" s="24"/>
      <c r="Y34" s="24"/>
      <c r="Z34" s="24"/>
      <c r="AA34" s="24"/>
      <c r="AB34" s="52"/>
      <c r="AC34" s="52"/>
      <c r="AD34" s="24"/>
      <c r="AE34" s="52"/>
      <c r="AF34" s="24"/>
      <c r="BK34" s="30"/>
    </row>
    <row r="35" spans="1:71" ht="12" x14ac:dyDescent="0.2">
      <c r="A35" s="42">
        <v>1000</v>
      </c>
      <c r="B35" s="43">
        <v>12</v>
      </c>
      <c r="C35" s="43">
        <v>18</v>
      </c>
      <c r="D35" s="42">
        <f>(A35*(B35/100))</f>
        <v>120</v>
      </c>
      <c r="E35" s="42">
        <f t="shared" ref="E35" si="15">A35-D35</f>
        <v>880</v>
      </c>
      <c r="F35" s="43">
        <v>1</v>
      </c>
      <c r="G35" s="42">
        <f>Tabela3671824342835[[#This Row],[Vlr para Cálculo da Base do 
Diferencial]]/C36</f>
        <v>1086.4197530864196</v>
      </c>
      <c r="H35" s="42">
        <f t="shared" ref="H35" si="16">(A35*(B35/100))</f>
        <v>120</v>
      </c>
      <c r="I35" s="42">
        <f t="shared" ref="I35" si="17">(G35*((C35+F35)/100))</f>
        <v>206.41975308641975</v>
      </c>
      <c r="J35" s="42">
        <f t="shared" ref="J35" si="18">(I35-H35)</f>
        <v>86.419753086419746</v>
      </c>
      <c r="K35" s="42">
        <f t="shared" ref="K35" si="19">(G35*(F35/100))</f>
        <v>10.864197530864196</v>
      </c>
      <c r="L35" s="42">
        <f t="shared" ref="L35" si="20">(J35-K35)</f>
        <v>75.555555555555543</v>
      </c>
      <c r="M35" s="42">
        <f t="shared" ref="M35" si="21">(L35*(40/100))</f>
        <v>30.222222222222218</v>
      </c>
      <c r="N35" s="42">
        <f t="shared" ref="N35" si="22">(L35*(60/100))</f>
        <v>45.333333333333321</v>
      </c>
      <c r="O35" s="24"/>
      <c r="P35" s="24"/>
      <c r="Q35" s="52"/>
      <c r="R35" s="52"/>
      <c r="S35" s="24"/>
      <c r="T35" s="52"/>
      <c r="U35" s="24"/>
      <c r="V35" s="24"/>
      <c r="W35" s="24"/>
      <c r="X35" s="24"/>
      <c r="Y35" s="24"/>
      <c r="Z35" s="24"/>
      <c r="AA35" s="24"/>
      <c r="AB35" s="52"/>
      <c r="AC35" s="52"/>
      <c r="AD35" s="24"/>
      <c r="AE35" s="52"/>
      <c r="AF35" s="24"/>
      <c r="BK35" s="30"/>
    </row>
    <row r="36" spans="1:71" ht="12" x14ac:dyDescent="0.2">
      <c r="A36" s="24"/>
      <c r="B36" s="50"/>
      <c r="C36" s="44">
        <f>(1-((C35+F35)/100))</f>
        <v>0.81</v>
      </c>
      <c r="D36" s="24"/>
      <c r="E36" s="71"/>
      <c r="F36" s="71"/>
      <c r="G36" s="53"/>
      <c r="H36" s="52"/>
      <c r="I36" s="53"/>
      <c r="J36" s="53"/>
      <c r="K36" s="52"/>
      <c r="L36" s="71"/>
      <c r="M36" s="53"/>
      <c r="N36" s="52"/>
      <c r="O36" s="24"/>
      <c r="P36" s="24"/>
      <c r="Q36" s="52"/>
      <c r="R36" s="52"/>
      <c r="S36" s="24"/>
      <c r="T36" s="52"/>
      <c r="U36" s="24"/>
      <c r="V36" s="24"/>
      <c r="W36" s="24"/>
      <c r="X36" s="24"/>
      <c r="Y36" s="24"/>
      <c r="Z36" s="24"/>
      <c r="AA36" s="24"/>
      <c r="AB36" s="52"/>
      <c r="AC36" s="52"/>
      <c r="AD36" s="24"/>
      <c r="AE36" s="52"/>
      <c r="AF36" s="24"/>
      <c r="BK36" s="30"/>
    </row>
    <row r="37" spans="1:71" ht="12" x14ac:dyDescent="0.2">
      <c r="A37" s="74"/>
      <c r="B37" s="74"/>
      <c r="C37" s="74"/>
      <c r="D37" s="74"/>
      <c r="E37" s="77"/>
      <c r="F37" s="74"/>
      <c r="G37" s="74"/>
      <c r="H37" s="74"/>
      <c r="I37" s="74"/>
      <c r="J37" s="74"/>
      <c r="K37" s="74"/>
      <c r="L37" s="74"/>
      <c r="M37" s="74"/>
      <c r="N37" s="75"/>
      <c r="O37" s="52"/>
      <c r="P37" s="52"/>
      <c r="Q37" s="52"/>
      <c r="R37" s="24"/>
      <c r="S37" s="24"/>
      <c r="T37" s="24"/>
      <c r="U37" s="52"/>
      <c r="V37" s="52"/>
      <c r="W37" s="24"/>
      <c r="X37" s="52"/>
      <c r="Y37" s="24"/>
      <c r="Z37" s="24"/>
      <c r="AA37" s="24"/>
      <c r="AB37" s="24"/>
      <c r="AC37" s="24"/>
      <c r="AD37" s="24"/>
      <c r="AE37" s="24"/>
      <c r="AF37" s="52"/>
      <c r="AG37" s="52"/>
      <c r="AH37" s="24"/>
      <c r="AI37" s="52"/>
      <c r="AJ37" s="24"/>
      <c r="BO37" s="30"/>
    </row>
    <row r="38" spans="1:71" ht="30" customHeight="1" x14ac:dyDescent="0.2">
      <c r="A38" s="28" t="s">
        <v>99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52"/>
      <c r="P38" s="24"/>
      <c r="Q38" s="24"/>
      <c r="R38" s="52"/>
      <c r="S38" s="52"/>
      <c r="T38" s="24"/>
      <c r="U38" s="52"/>
      <c r="V38" s="24"/>
      <c r="W38" s="24"/>
      <c r="X38" s="24"/>
      <c r="Y38" s="52"/>
      <c r="Z38" s="52"/>
      <c r="AA38" s="24"/>
      <c r="AB38" s="52"/>
      <c r="AC38" s="24"/>
      <c r="AD38" s="24"/>
      <c r="AE38" s="24"/>
      <c r="AF38" s="24"/>
      <c r="AG38" s="24"/>
      <c r="AH38" s="24"/>
      <c r="AI38" s="24"/>
      <c r="AJ38" s="52"/>
      <c r="AK38" s="52"/>
      <c r="AL38" s="24"/>
      <c r="AM38" s="52"/>
      <c r="AN38" s="24"/>
      <c r="BS38" s="30"/>
    </row>
    <row r="39" spans="1:71" ht="20.100000000000001" customHeight="1" x14ac:dyDescent="0.2">
      <c r="A39" s="31" t="s">
        <v>24</v>
      </c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52"/>
      <c r="P39" s="24"/>
      <c r="Q39" s="24"/>
      <c r="R39" s="52"/>
      <c r="S39" s="52"/>
      <c r="T39" s="24"/>
      <c r="U39" s="52"/>
      <c r="V39" s="24"/>
      <c r="W39" s="24"/>
      <c r="X39" s="24"/>
      <c r="Y39" s="52"/>
      <c r="Z39" s="52"/>
      <c r="AA39" s="24"/>
      <c r="AB39" s="52"/>
      <c r="AC39" s="24"/>
      <c r="AD39" s="24"/>
      <c r="AE39" s="24"/>
      <c r="AF39" s="24"/>
      <c r="AG39" s="24"/>
      <c r="AH39" s="24"/>
      <c r="AI39" s="24"/>
      <c r="AJ39" s="52"/>
      <c r="AK39" s="52"/>
      <c r="AL39" s="24"/>
      <c r="AM39" s="52"/>
      <c r="AN39" s="24"/>
      <c r="BS39" s="30"/>
    </row>
    <row r="40" spans="1:71" ht="12" customHeight="1" x14ac:dyDescent="0.2">
      <c r="A40" s="35" t="s">
        <v>100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52"/>
      <c r="P40" s="24"/>
      <c r="Q40" s="24"/>
      <c r="R40" s="52"/>
      <c r="S40" s="52"/>
      <c r="T40" s="24"/>
      <c r="U40" s="52"/>
      <c r="V40" s="24"/>
      <c r="W40" s="24"/>
      <c r="X40" s="24"/>
      <c r="Y40" s="52"/>
      <c r="Z40" s="52"/>
      <c r="AA40" s="24"/>
      <c r="AB40" s="52"/>
      <c r="AC40" s="24"/>
      <c r="AD40" s="24"/>
      <c r="AE40" s="24"/>
      <c r="AF40" s="24"/>
      <c r="AG40" s="24"/>
      <c r="AH40" s="24"/>
      <c r="AI40" s="24"/>
      <c r="AJ40" s="52"/>
      <c r="AK40" s="52"/>
      <c r="AL40" s="24"/>
      <c r="AM40" s="52"/>
      <c r="AN40" s="24"/>
      <c r="BS40" s="30"/>
    </row>
    <row r="41" spans="1:71" ht="12" customHeight="1" x14ac:dyDescent="0.2">
      <c r="A41" s="35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52"/>
      <c r="P41" s="24"/>
      <c r="Q41" s="24"/>
      <c r="R41" s="52"/>
      <c r="S41" s="52"/>
      <c r="T41" s="24"/>
      <c r="U41" s="52"/>
      <c r="V41" s="24"/>
      <c r="W41" s="24"/>
      <c r="X41" s="24"/>
      <c r="Y41" s="52"/>
      <c r="Z41" s="52"/>
      <c r="AA41" s="24"/>
      <c r="AB41" s="52"/>
      <c r="AC41" s="24"/>
      <c r="AD41" s="24"/>
      <c r="AE41" s="24"/>
      <c r="AF41" s="24"/>
      <c r="AG41" s="24"/>
      <c r="AH41" s="24"/>
      <c r="AI41" s="24"/>
      <c r="AJ41" s="52"/>
      <c r="AK41" s="52"/>
      <c r="AL41" s="24"/>
      <c r="AM41" s="52"/>
      <c r="AN41" s="24"/>
      <c r="BS41" s="30"/>
    </row>
    <row r="42" spans="1:71" ht="12" customHeight="1" x14ac:dyDescent="0.2">
      <c r="A42" s="35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52"/>
      <c r="P42" s="24"/>
      <c r="Q42" s="24"/>
      <c r="R42" s="52"/>
      <c r="S42" s="52"/>
      <c r="T42" s="24"/>
      <c r="U42" s="52"/>
      <c r="V42" s="24"/>
      <c r="W42" s="24"/>
      <c r="X42" s="24"/>
      <c r="Y42" s="52"/>
      <c r="Z42" s="52"/>
      <c r="AA42" s="24"/>
      <c r="AB42" s="52"/>
      <c r="AC42" s="24"/>
      <c r="AD42" s="24"/>
      <c r="AE42" s="24"/>
      <c r="AF42" s="24"/>
      <c r="AG42" s="24"/>
      <c r="AH42" s="24"/>
      <c r="AI42" s="24"/>
      <c r="AJ42" s="52"/>
      <c r="AK42" s="52"/>
      <c r="AL42" s="24"/>
      <c r="AM42" s="52"/>
      <c r="AN42" s="24"/>
      <c r="BS42" s="30"/>
    </row>
    <row r="43" spans="1:71" ht="12" customHeight="1" x14ac:dyDescent="0.2">
      <c r="A43" s="35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52"/>
      <c r="P43" s="24"/>
      <c r="Q43" s="24"/>
      <c r="R43" s="52"/>
      <c r="S43" s="52"/>
      <c r="T43" s="24"/>
      <c r="U43" s="52"/>
      <c r="V43" s="24"/>
      <c r="W43" s="24"/>
      <c r="X43" s="24"/>
      <c r="Y43" s="52"/>
      <c r="Z43" s="52"/>
      <c r="AA43" s="24"/>
      <c r="AB43" s="52"/>
      <c r="AC43" s="24"/>
      <c r="AD43" s="24"/>
      <c r="AE43" s="24"/>
      <c r="AF43" s="24"/>
      <c r="AG43" s="24"/>
      <c r="AH43" s="24"/>
      <c r="AI43" s="24"/>
      <c r="AJ43" s="52"/>
      <c r="AK43" s="52"/>
      <c r="AL43" s="24"/>
      <c r="AM43" s="52"/>
      <c r="AN43" s="24"/>
      <c r="BS43" s="30"/>
    </row>
    <row r="44" spans="1:71" ht="12" customHeight="1" x14ac:dyDescent="0.2">
      <c r="A44" s="35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52"/>
      <c r="P44" s="24"/>
      <c r="Q44" s="24"/>
      <c r="R44" s="52"/>
      <c r="S44" s="52"/>
      <c r="T44" s="24"/>
      <c r="U44" s="52"/>
      <c r="V44" s="24"/>
      <c r="W44" s="24"/>
      <c r="X44" s="24"/>
      <c r="Y44" s="52"/>
      <c r="Z44" s="52"/>
      <c r="AA44" s="24"/>
      <c r="AB44" s="52"/>
      <c r="AC44" s="24"/>
      <c r="AD44" s="24"/>
      <c r="AE44" s="24"/>
      <c r="AF44" s="24"/>
      <c r="AG44" s="24"/>
      <c r="AH44" s="24"/>
      <c r="AI44" s="24"/>
      <c r="AJ44" s="52"/>
      <c r="AK44" s="52"/>
      <c r="AL44" s="24"/>
      <c r="AM44" s="52"/>
      <c r="AN44" s="24"/>
      <c r="BS44" s="30"/>
    </row>
    <row r="45" spans="1:71" ht="12" customHeight="1" x14ac:dyDescent="0.2">
      <c r="A45" s="38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52"/>
      <c r="P45" s="24"/>
      <c r="Q45" s="24"/>
      <c r="R45" s="52"/>
      <c r="S45" s="52"/>
      <c r="T45" s="24"/>
      <c r="U45" s="52"/>
      <c r="V45" s="24"/>
      <c r="W45" s="24"/>
      <c r="X45" s="24"/>
      <c r="Y45" s="52"/>
      <c r="Z45" s="52"/>
      <c r="AA45" s="24"/>
      <c r="AB45" s="52"/>
      <c r="AC45" s="24"/>
      <c r="AD45" s="24"/>
      <c r="AE45" s="24"/>
      <c r="AF45" s="24"/>
      <c r="AG45" s="24"/>
      <c r="AH45" s="24"/>
      <c r="AI45" s="24"/>
      <c r="AJ45" s="52"/>
      <c r="AK45" s="52"/>
      <c r="AL45" s="24"/>
      <c r="AM45" s="52"/>
      <c r="AN45" s="24"/>
      <c r="BS45" s="30"/>
    </row>
    <row r="46" spans="1:71" ht="60" x14ac:dyDescent="0.2">
      <c r="A46" s="40" t="s">
        <v>96</v>
      </c>
      <c r="B46" s="40" t="s">
        <v>2</v>
      </c>
      <c r="C46" s="40" t="s">
        <v>1</v>
      </c>
      <c r="D46" s="40" t="s">
        <v>93</v>
      </c>
      <c r="E46" s="40" t="s">
        <v>94</v>
      </c>
      <c r="F46" s="40" t="s">
        <v>14</v>
      </c>
      <c r="G46" s="40" t="s">
        <v>5</v>
      </c>
      <c r="H46" s="40" t="s">
        <v>88</v>
      </c>
      <c r="I46" s="40" t="s">
        <v>35</v>
      </c>
      <c r="J46" s="40" t="s">
        <v>82</v>
      </c>
      <c r="K46" s="40" t="s">
        <v>83</v>
      </c>
      <c r="L46" s="40" t="s">
        <v>57</v>
      </c>
      <c r="M46" s="40" t="s">
        <v>92</v>
      </c>
      <c r="N46" s="40" t="s">
        <v>91</v>
      </c>
      <c r="O46" s="52"/>
      <c r="P46" s="24"/>
      <c r="Q46" s="52"/>
      <c r="R46" s="24"/>
      <c r="S46" s="24"/>
      <c r="T46" s="24"/>
      <c r="U46" s="52"/>
      <c r="V46" s="52"/>
      <c r="W46" s="24"/>
      <c r="X46" s="52"/>
      <c r="Y46" s="24"/>
      <c r="Z46" s="24"/>
      <c r="AA46" s="24"/>
      <c r="AB46" s="24"/>
      <c r="AC46" s="24"/>
      <c r="AD46" s="24"/>
      <c r="AE46" s="24"/>
      <c r="AF46" s="52"/>
      <c r="AG46" s="52"/>
      <c r="AH46" s="24"/>
      <c r="AI46" s="52"/>
      <c r="AJ46" s="24"/>
      <c r="BO46" s="30"/>
    </row>
    <row r="47" spans="1:71" ht="12" x14ac:dyDescent="0.2">
      <c r="A47" s="42">
        <v>2000</v>
      </c>
      <c r="B47" s="43">
        <v>12</v>
      </c>
      <c r="C47" s="43">
        <v>18</v>
      </c>
      <c r="D47" s="42">
        <f t="shared" ref="D47:D48" si="23">(A47*(B47/100))</f>
        <v>240</v>
      </c>
      <c r="E47" s="42">
        <f t="shared" ref="E47:E48" si="24">A47-D47</f>
        <v>1760</v>
      </c>
      <c r="F47" s="43">
        <v>1</v>
      </c>
      <c r="G47" s="42">
        <f>Tabela367182434182936[[#This Row],[Vlr. para Cálculo da Base do 
Diferencial]]/C48</f>
        <v>2172.8395061728393</v>
      </c>
      <c r="H47" s="42">
        <f t="shared" ref="H47:H48" si="25">(A47*(B47/100))</f>
        <v>240</v>
      </c>
      <c r="I47" s="42">
        <f t="shared" ref="I47:I48" si="26">(G47*((C47+F47)/100))</f>
        <v>412.83950617283949</v>
      </c>
      <c r="J47" s="42">
        <f t="shared" ref="J47:J48" si="27">(I47-H47)</f>
        <v>172.83950617283949</v>
      </c>
      <c r="K47" s="42">
        <f t="shared" ref="K47:K48" si="28">(G47*(F47/100))</f>
        <v>21.728395061728392</v>
      </c>
      <c r="L47" s="42">
        <f t="shared" ref="L47:L48" si="29">(J47-K47)</f>
        <v>151.11111111111109</v>
      </c>
      <c r="M47" s="42">
        <f t="shared" ref="M47:M48" si="30">(L47*(40/100))</f>
        <v>60.444444444444436</v>
      </c>
      <c r="N47" s="42">
        <v>0</v>
      </c>
      <c r="O47" s="52"/>
      <c r="P47" s="24"/>
      <c r="Q47" s="52"/>
      <c r="R47" s="24"/>
      <c r="S47" s="24"/>
      <c r="T47" s="24"/>
      <c r="U47" s="52"/>
      <c r="V47" s="52"/>
      <c r="W47" s="24"/>
      <c r="X47" s="52"/>
      <c r="Y47" s="24"/>
      <c r="Z47" s="24"/>
      <c r="AA47" s="24"/>
      <c r="AB47" s="24"/>
      <c r="AC47" s="24"/>
      <c r="AD47" s="24"/>
      <c r="AE47" s="24"/>
      <c r="AF47" s="52"/>
      <c r="AG47" s="52"/>
      <c r="AH47" s="24"/>
      <c r="AI47" s="52"/>
      <c r="AJ47" s="24"/>
      <c r="BO47" s="30"/>
    </row>
    <row r="48" spans="1:71" ht="12" x14ac:dyDescent="0.2">
      <c r="A48" s="24"/>
      <c r="B48" s="50"/>
      <c r="C48" s="44">
        <f>(1-((C47+F47)/100))</f>
        <v>0.81</v>
      </c>
      <c r="D48" s="52"/>
      <c r="E48" s="53"/>
      <c r="F48" s="52"/>
      <c r="G48" s="53"/>
      <c r="H48" s="52"/>
      <c r="I48" s="53"/>
      <c r="J48" s="52"/>
      <c r="K48" s="53"/>
      <c r="L48" s="52"/>
      <c r="M48" s="53"/>
      <c r="N48" s="52"/>
      <c r="O48" s="52"/>
      <c r="P48" s="24"/>
      <c r="Q48" s="52"/>
      <c r="R48" s="24"/>
      <c r="S48" s="24"/>
      <c r="T48" s="24"/>
      <c r="U48" s="52"/>
      <c r="V48" s="52"/>
      <c r="W48" s="24"/>
      <c r="X48" s="52"/>
      <c r="Y48" s="24"/>
      <c r="Z48" s="24"/>
      <c r="AA48" s="24"/>
      <c r="AB48" s="24"/>
      <c r="AC48" s="24"/>
      <c r="AD48" s="24"/>
      <c r="AE48" s="24"/>
      <c r="AF48" s="52"/>
      <c r="AG48" s="52"/>
      <c r="AH48" s="24"/>
      <c r="AI48" s="52"/>
      <c r="AJ48" s="24"/>
      <c r="BO48" s="30"/>
    </row>
    <row r="49" spans="1:71" ht="12" x14ac:dyDescent="0.2">
      <c r="A49" s="24"/>
      <c r="B49" s="24"/>
      <c r="C49" s="24"/>
      <c r="D49" s="52"/>
      <c r="E49" s="52"/>
      <c r="F49" s="56"/>
      <c r="G49" s="52"/>
      <c r="H49" s="24"/>
      <c r="I49" s="24"/>
      <c r="J49" s="24"/>
      <c r="K49" s="52"/>
      <c r="L49" s="52"/>
      <c r="M49" s="24"/>
      <c r="N49" s="24"/>
      <c r="O49" s="52"/>
      <c r="P49" s="24"/>
      <c r="Q49" s="24"/>
      <c r="R49" s="52"/>
      <c r="S49" s="52"/>
      <c r="T49" s="24"/>
      <c r="U49" s="52"/>
      <c r="V49" s="24"/>
      <c r="W49" s="24"/>
      <c r="X49" s="24"/>
      <c r="Y49" s="52"/>
      <c r="Z49" s="52"/>
      <c r="AA49" s="24"/>
      <c r="AB49" s="52"/>
      <c r="AC49" s="24"/>
      <c r="AD49" s="24"/>
      <c r="AE49" s="24"/>
      <c r="AF49" s="24"/>
      <c r="AG49" s="24"/>
      <c r="AH49" s="24"/>
      <c r="AI49" s="24"/>
      <c r="AJ49" s="52"/>
      <c r="AK49" s="52"/>
      <c r="AL49" s="24"/>
      <c r="AM49" s="52"/>
      <c r="AN49" s="24"/>
      <c r="BS49" s="30"/>
    </row>
    <row r="50" spans="1:71" ht="12" x14ac:dyDescent="0.2">
      <c r="A50" s="60" t="s">
        <v>37</v>
      </c>
      <c r="B50" s="61" t="s">
        <v>38</v>
      </c>
      <c r="C50" s="61"/>
      <c r="D50" s="61"/>
      <c r="E50" s="52"/>
      <c r="F50" s="56"/>
      <c r="G50" s="52"/>
      <c r="H50" s="24"/>
      <c r="I50" s="24"/>
      <c r="J50" s="24"/>
      <c r="K50" s="52"/>
      <c r="L50" s="52"/>
      <c r="M50" s="24"/>
      <c r="N50" s="24"/>
      <c r="O50" s="52"/>
      <c r="P50" s="24"/>
      <c r="Q50" s="24"/>
      <c r="R50" s="52"/>
      <c r="S50" s="52"/>
      <c r="T50" s="24"/>
      <c r="U50" s="52"/>
      <c r="V50" s="24"/>
      <c r="W50" s="24"/>
      <c r="X50" s="24"/>
      <c r="Y50" s="52"/>
      <c r="Z50" s="52"/>
      <c r="AA50" s="24"/>
      <c r="AB50" s="52"/>
      <c r="AC50" s="24"/>
      <c r="AD50" s="24"/>
      <c r="AE50" s="24"/>
      <c r="AF50" s="24"/>
      <c r="AG50" s="24"/>
      <c r="AH50" s="24"/>
      <c r="AI50" s="24"/>
      <c r="AJ50" s="52"/>
      <c r="AK50" s="52"/>
      <c r="AL50" s="24"/>
      <c r="AM50" s="52"/>
      <c r="AN50" s="24"/>
      <c r="BS50" s="30"/>
    </row>
    <row r="51" spans="1:71" ht="12" x14ac:dyDescent="0.2">
      <c r="A51" s="62" t="s">
        <v>39</v>
      </c>
      <c r="B51" s="63" t="s">
        <v>40</v>
      </c>
      <c r="C51" s="63"/>
      <c r="D51" s="63"/>
      <c r="E51" s="52"/>
      <c r="F51" s="56"/>
      <c r="G51" s="52"/>
      <c r="H51" s="24"/>
      <c r="I51" s="24"/>
      <c r="J51" s="24"/>
      <c r="K51" s="52"/>
      <c r="L51" s="52"/>
      <c r="M51" s="24"/>
      <c r="N51" s="24"/>
      <c r="O51" s="52"/>
      <c r="P51" s="24"/>
      <c r="Q51" s="24"/>
      <c r="R51" s="52"/>
      <c r="S51" s="52"/>
      <c r="T51" s="24"/>
      <c r="U51" s="52"/>
      <c r="V51" s="24"/>
      <c r="W51" s="24"/>
      <c r="X51" s="24"/>
      <c r="Y51" s="52"/>
      <c r="Z51" s="52"/>
      <c r="AA51" s="24"/>
      <c r="AB51" s="52"/>
      <c r="AC51" s="24"/>
      <c r="AD51" s="24"/>
      <c r="AE51" s="24"/>
      <c r="AF51" s="24"/>
      <c r="AG51" s="24"/>
      <c r="AH51" s="24"/>
      <c r="AI51" s="24"/>
      <c r="AJ51" s="52"/>
      <c r="AK51" s="52"/>
      <c r="AL51" s="24"/>
      <c r="AM51" s="52"/>
      <c r="AN51" s="24"/>
      <c r="BS51" s="30"/>
    </row>
    <row r="52" spans="1:71" ht="12" x14ac:dyDescent="0.2">
      <c r="A52" s="64" t="s">
        <v>41</v>
      </c>
      <c r="B52" s="65" t="s">
        <v>42</v>
      </c>
      <c r="C52" s="65"/>
      <c r="D52" s="65"/>
      <c r="E52" s="52"/>
      <c r="F52" s="56"/>
      <c r="G52" s="52"/>
      <c r="H52" s="24"/>
      <c r="I52" s="24"/>
      <c r="J52" s="24"/>
      <c r="K52" s="52"/>
      <c r="L52" s="52"/>
      <c r="M52" s="24"/>
      <c r="N52" s="24"/>
      <c r="O52" s="52"/>
      <c r="P52" s="24"/>
      <c r="Q52" s="24"/>
      <c r="R52" s="52"/>
      <c r="S52" s="52"/>
      <c r="T52" s="24"/>
      <c r="U52" s="52"/>
      <c r="V52" s="24"/>
      <c r="W52" s="24"/>
      <c r="X52" s="24"/>
      <c r="Y52" s="52"/>
      <c r="Z52" s="52"/>
      <c r="AA52" s="24"/>
      <c r="AB52" s="52"/>
      <c r="AC52" s="24"/>
      <c r="AD52" s="24"/>
      <c r="AE52" s="24"/>
      <c r="AF52" s="24"/>
      <c r="AG52" s="24"/>
      <c r="AH52" s="24"/>
      <c r="AI52" s="24"/>
      <c r="AJ52" s="52"/>
      <c r="AK52" s="52"/>
      <c r="AL52" s="24"/>
      <c r="AM52" s="52"/>
      <c r="AN52" s="24"/>
      <c r="BS52" s="30"/>
    </row>
    <row r="53" spans="1:71" ht="12" x14ac:dyDescent="0.2">
      <c r="A53" s="62" t="s">
        <v>43</v>
      </c>
      <c r="B53" s="63" t="s">
        <v>44</v>
      </c>
      <c r="C53" s="63"/>
      <c r="D53" s="63"/>
      <c r="E53" s="52"/>
      <c r="F53" s="56"/>
      <c r="G53" s="52"/>
      <c r="H53" s="24"/>
      <c r="I53" s="24"/>
      <c r="J53" s="24"/>
      <c r="K53" s="52"/>
      <c r="L53" s="52"/>
      <c r="M53" s="24"/>
      <c r="N53" s="24"/>
      <c r="O53" s="52"/>
      <c r="P53" s="24"/>
      <c r="Q53" s="24"/>
      <c r="R53" s="52"/>
      <c r="S53" s="52"/>
      <c r="T53" s="24"/>
      <c r="U53" s="52"/>
      <c r="V53" s="24"/>
      <c r="W53" s="24"/>
      <c r="X53" s="24"/>
      <c r="Y53" s="52"/>
      <c r="Z53" s="52"/>
      <c r="AA53" s="24"/>
      <c r="AB53" s="52"/>
      <c r="AC53" s="24"/>
      <c r="AD53" s="24"/>
      <c r="AE53" s="24"/>
      <c r="AF53" s="24"/>
      <c r="AG53" s="24"/>
      <c r="AH53" s="24"/>
      <c r="AI53" s="24"/>
      <c r="AJ53" s="52"/>
      <c r="AK53" s="52"/>
      <c r="AL53" s="24"/>
      <c r="AM53" s="52"/>
      <c r="AN53" s="24"/>
      <c r="BS53" s="30"/>
    </row>
    <row r="54" spans="1:71" ht="12" x14ac:dyDescent="0.2">
      <c r="A54" s="64" t="s">
        <v>45</v>
      </c>
      <c r="B54" s="65" t="s">
        <v>46</v>
      </c>
      <c r="C54" s="65"/>
      <c r="D54" s="65"/>
      <c r="E54" s="52"/>
      <c r="F54" s="56"/>
      <c r="G54" s="52"/>
      <c r="H54" s="24"/>
      <c r="I54" s="24"/>
      <c r="J54" s="24"/>
      <c r="K54" s="52"/>
      <c r="L54" s="52"/>
      <c r="M54" s="24"/>
      <c r="N54" s="24"/>
      <c r="O54" s="52"/>
      <c r="P54" s="24"/>
      <c r="Q54" s="24"/>
      <c r="R54" s="52"/>
      <c r="S54" s="52"/>
      <c r="T54" s="24"/>
      <c r="U54" s="52"/>
      <c r="V54" s="24"/>
      <c r="W54" s="24"/>
      <c r="X54" s="24"/>
      <c r="Y54" s="52"/>
      <c r="Z54" s="52"/>
      <c r="AA54" s="24"/>
      <c r="AB54" s="52"/>
      <c r="AC54" s="24"/>
      <c r="AD54" s="24"/>
      <c r="AE54" s="24"/>
      <c r="AF54" s="24"/>
      <c r="AG54" s="24"/>
      <c r="AH54" s="24"/>
      <c r="AI54" s="24"/>
      <c r="AJ54" s="52"/>
      <c r="AK54" s="52"/>
      <c r="AL54" s="24"/>
      <c r="AM54" s="52"/>
      <c r="AN54" s="24"/>
      <c r="BS54" s="30"/>
    </row>
    <row r="55" spans="1:71" ht="12" x14ac:dyDescent="0.2">
      <c r="A55" s="62" t="s">
        <v>47</v>
      </c>
      <c r="B55" s="63" t="s">
        <v>48</v>
      </c>
      <c r="C55" s="63"/>
      <c r="D55" s="63"/>
      <c r="E55" s="52"/>
      <c r="F55" s="56"/>
      <c r="G55" s="52"/>
      <c r="H55" s="24"/>
      <c r="I55" s="24"/>
      <c r="J55" s="24"/>
      <c r="K55" s="52"/>
      <c r="L55" s="52"/>
      <c r="M55" s="24"/>
      <c r="N55" s="24"/>
      <c r="O55" s="52"/>
      <c r="P55" s="24"/>
      <c r="Q55" s="24"/>
      <c r="R55" s="52"/>
      <c r="S55" s="52"/>
      <c r="T55" s="24"/>
      <c r="U55" s="52"/>
      <c r="V55" s="24"/>
      <c r="W55" s="24"/>
      <c r="X55" s="24"/>
      <c r="Y55" s="52"/>
      <c r="Z55" s="52"/>
      <c r="AA55" s="24"/>
      <c r="AB55" s="52"/>
      <c r="AC55" s="24"/>
      <c r="AD55" s="24"/>
      <c r="AE55" s="24"/>
      <c r="AF55" s="24"/>
      <c r="AG55" s="24"/>
      <c r="AH55" s="24"/>
      <c r="AI55" s="24"/>
      <c r="AJ55" s="52"/>
      <c r="AK55" s="52"/>
      <c r="AL55" s="24"/>
      <c r="AM55" s="52"/>
      <c r="AN55" s="24"/>
      <c r="BS55" s="30"/>
    </row>
    <row r="56" spans="1:71" ht="12" x14ac:dyDescent="0.2">
      <c r="A56" s="64" t="s">
        <v>49</v>
      </c>
      <c r="B56" s="65" t="s">
        <v>50</v>
      </c>
      <c r="C56" s="65"/>
      <c r="D56" s="65"/>
      <c r="E56" s="52"/>
      <c r="F56" s="56"/>
      <c r="G56" s="52"/>
      <c r="H56" s="24"/>
      <c r="I56" s="24"/>
      <c r="J56" s="24"/>
      <c r="K56" s="52"/>
      <c r="L56" s="52"/>
      <c r="M56" s="24"/>
      <c r="N56" s="24"/>
      <c r="O56" s="52"/>
      <c r="P56" s="24"/>
      <c r="Q56" s="24"/>
      <c r="R56" s="52"/>
      <c r="S56" s="52"/>
      <c r="T56" s="24"/>
      <c r="U56" s="52"/>
      <c r="V56" s="24"/>
      <c r="W56" s="24"/>
      <c r="X56" s="24"/>
      <c r="Y56" s="52"/>
      <c r="Z56" s="52"/>
      <c r="AA56" s="24"/>
      <c r="AB56" s="52"/>
      <c r="AC56" s="24"/>
      <c r="AD56" s="24"/>
      <c r="AE56" s="24"/>
      <c r="AF56" s="24"/>
      <c r="AG56" s="24"/>
      <c r="AH56" s="24"/>
      <c r="AI56" s="24"/>
      <c r="AJ56" s="52"/>
      <c r="AK56" s="52"/>
      <c r="AL56" s="24"/>
      <c r="AM56" s="52"/>
      <c r="AN56" s="24"/>
      <c r="BS56" s="30"/>
    </row>
    <row r="57" spans="1:71" ht="12" x14ac:dyDescent="0.2">
      <c r="A57" s="62" t="s">
        <v>51</v>
      </c>
      <c r="B57" s="63" t="s">
        <v>52</v>
      </c>
      <c r="C57" s="63"/>
      <c r="D57" s="63"/>
      <c r="E57" s="52"/>
      <c r="F57" s="56"/>
      <c r="G57" s="52"/>
      <c r="H57" s="24"/>
      <c r="I57" s="24"/>
      <c r="J57" s="24"/>
      <c r="K57" s="52"/>
      <c r="L57" s="52"/>
      <c r="M57" s="24"/>
      <c r="N57" s="24"/>
      <c r="O57" s="52"/>
      <c r="P57" s="24"/>
      <c r="Q57" s="24"/>
      <c r="R57" s="52"/>
      <c r="S57" s="52"/>
      <c r="T57" s="24"/>
      <c r="U57" s="52"/>
      <c r="V57" s="24"/>
      <c r="W57" s="24"/>
      <c r="X57" s="24"/>
      <c r="Y57" s="52"/>
      <c r="Z57" s="52"/>
      <c r="AA57" s="24"/>
      <c r="AB57" s="52"/>
      <c r="AC57" s="24"/>
      <c r="AD57" s="24"/>
      <c r="AE57" s="24"/>
      <c r="AF57" s="24"/>
      <c r="AG57" s="24"/>
      <c r="AH57" s="24"/>
      <c r="AI57" s="24"/>
      <c r="AJ57" s="52"/>
      <c r="AK57" s="52"/>
      <c r="AL57" s="24"/>
      <c r="AM57" s="52"/>
      <c r="AN57" s="24"/>
      <c r="BS57" s="30"/>
    </row>
    <row r="58" spans="1:71" ht="12" x14ac:dyDescent="0.2"/>
    <row r="61" spans="1:71" ht="12" x14ac:dyDescent="0.2"/>
    <row r="62" spans="1:71" ht="12" x14ac:dyDescent="0.2"/>
    <row r="63" spans="1:71" ht="12" x14ac:dyDescent="0.2"/>
    <row r="64" spans="1:71" ht="12" x14ac:dyDescent="0.2"/>
    <row r="65" ht="12" x14ac:dyDescent="0.2"/>
    <row r="66" ht="12" x14ac:dyDescent="0.2"/>
    <row r="67" ht="12" x14ac:dyDescent="0.2"/>
    <row r="68" ht="12" x14ac:dyDescent="0.2"/>
    <row r="69" ht="12" x14ac:dyDescent="0.2"/>
    <row r="74" ht="12" x14ac:dyDescent="0.2"/>
    <row r="75" ht="12" x14ac:dyDescent="0.2"/>
    <row r="76" ht="12" x14ac:dyDescent="0.2"/>
    <row r="77" ht="12" x14ac:dyDescent="0.2"/>
    <row r="78" ht="12" x14ac:dyDescent="0.2"/>
    <row r="79" ht="12" x14ac:dyDescent="0.2"/>
    <row r="80" ht="12" x14ac:dyDescent="0.2"/>
    <row r="81" ht="12" x14ac:dyDescent="0.2"/>
    <row r="82" ht="12" x14ac:dyDescent="0.2"/>
  </sheetData>
  <mergeCells count="21">
    <mergeCell ref="B55:D55"/>
    <mergeCell ref="B56:D56"/>
    <mergeCell ref="B57:D57"/>
    <mergeCell ref="A2:N2"/>
    <mergeCell ref="A3:N3"/>
    <mergeCell ref="A4:N9"/>
    <mergeCell ref="A14:N14"/>
    <mergeCell ref="A15:N15"/>
    <mergeCell ref="A16:N21"/>
    <mergeCell ref="A26:N26"/>
    <mergeCell ref="B50:D50"/>
    <mergeCell ref="B51:D51"/>
    <mergeCell ref="B52:D52"/>
    <mergeCell ref="B53:D53"/>
    <mergeCell ref="B54:D54"/>
    <mergeCell ref="A40:N45"/>
    <mergeCell ref="A27:N27"/>
    <mergeCell ref="A28:N33"/>
    <mergeCell ref="A38:N38"/>
    <mergeCell ref="A39:N39"/>
    <mergeCell ref="A1:N1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legacyDrawing r:id="rId2"/>
  <tableParts count="4"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G13" sqref="G13"/>
    </sheetView>
  </sheetViews>
  <sheetFormatPr defaultRowHeight="15" x14ac:dyDescent="0.25"/>
  <cols>
    <col min="1" max="1" width="14.85546875" customWidth="1"/>
    <col min="2" max="2" width="17" customWidth="1"/>
    <col min="3" max="3" width="18.140625" customWidth="1"/>
    <col min="4" max="4" width="16.5703125" customWidth="1"/>
    <col min="5" max="5" width="15.7109375" customWidth="1"/>
    <col min="6" max="6" width="17.7109375" customWidth="1"/>
    <col min="7" max="7" width="16.42578125" customWidth="1"/>
    <col min="8" max="8" width="22.7109375" customWidth="1"/>
    <col min="9" max="9" width="10.5703125" customWidth="1"/>
  </cols>
  <sheetData>
    <row r="1" spans="1:8" ht="15.75" thickBot="1" x14ac:dyDescent="0.3"/>
    <row r="2" spans="1:8" ht="15.75" thickBot="1" x14ac:dyDescent="0.3">
      <c r="A2" s="8"/>
      <c r="B2" s="9"/>
      <c r="C2" s="9"/>
      <c r="D2" s="9"/>
      <c r="E2" s="9"/>
      <c r="F2" s="9"/>
      <c r="G2" s="9"/>
      <c r="H2" s="9"/>
    </row>
    <row r="3" spans="1:8" x14ac:dyDescent="0.25">
      <c r="A3" s="8"/>
      <c r="B3" s="9"/>
      <c r="C3" s="9"/>
      <c r="D3" s="9"/>
      <c r="E3" s="9"/>
      <c r="F3" s="9"/>
      <c r="G3" s="9"/>
      <c r="H3" s="10"/>
    </row>
    <row r="4" spans="1:8" x14ac:dyDescent="0.25">
      <c r="A4" s="13"/>
      <c r="B4" s="1"/>
      <c r="C4" s="1"/>
      <c r="D4" s="1"/>
      <c r="E4" s="1"/>
      <c r="F4" s="1"/>
      <c r="G4" s="1"/>
      <c r="H4" s="14"/>
    </row>
    <row r="5" spans="1:8" x14ac:dyDescent="0.25">
      <c r="A5" s="11"/>
      <c r="B5" s="2"/>
      <c r="C5" s="2"/>
      <c r="D5" s="2"/>
      <c r="E5" s="2"/>
      <c r="F5" s="2"/>
      <c r="G5" s="2"/>
      <c r="H5" s="12"/>
    </row>
    <row r="6" spans="1:8" x14ac:dyDescent="0.25">
      <c r="A6" s="11"/>
      <c r="B6" s="2"/>
      <c r="C6" s="2"/>
      <c r="D6" s="2"/>
      <c r="E6" s="2"/>
      <c r="F6" s="2"/>
      <c r="G6" s="2"/>
      <c r="H6" s="12"/>
    </row>
    <row r="7" spans="1:8" x14ac:dyDescent="0.25">
      <c r="A7" s="11"/>
      <c r="B7" s="2"/>
      <c r="C7" s="2"/>
      <c r="D7" s="2"/>
      <c r="E7" s="2"/>
      <c r="F7" s="2"/>
      <c r="G7" s="2"/>
      <c r="H7" s="12"/>
    </row>
    <row r="8" spans="1:8" x14ac:dyDescent="0.25">
      <c r="A8" s="11"/>
      <c r="B8" s="2"/>
      <c r="C8" s="2"/>
      <c r="D8" s="2"/>
      <c r="E8" s="2"/>
      <c r="F8" s="2"/>
      <c r="G8" s="2"/>
      <c r="H8" s="12"/>
    </row>
    <row r="9" spans="1:8" x14ac:dyDescent="0.25">
      <c r="A9" s="11"/>
      <c r="B9" s="2"/>
      <c r="C9" s="2"/>
      <c r="D9" s="2"/>
      <c r="E9" s="2"/>
      <c r="F9" s="2"/>
      <c r="G9" s="2"/>
      <c r="H9" s="12"/>
    </row>
    <row r="10" spans="1:8" ht="23.25" customHeight="1" x14ac:dyDescent="0.25">
      <c r="A10" s="15"/>
      <c r="B10" s="7"/>
      <c r="C10" s="7"/>
      <c r="D10" s="7"/>
      <c r="E10" s="1"/>
      <c r="F10" s="7"/>
      <c r="G10" s="7"/>
      <c r="H10" s="16"/>
    </row>
    <row r="11" spans="1:8" ht="75" x14ac:dyDescent="0.25">
      <c r="A11" s="17" t="s">
        <v>20</v>
      </c>
      <c r="B11" s="4" t="s">
        <v>2</v>
      </c>
      <c r="C11" s="5" t="s">
        <v>1</v>
      </c>
      <c r="D11" s="5" t="s">
        <v>4</v>
      </c>
      <c r="E11" s="6" t="s">
        <v>21</v>
      </c>
      <c r="F11" s="5" t="s">
        <v>6</v>
      </c>
      <c r="G11" s="6" t="s">
        <v>7</v>
      </c>
      <c r="H11" s="23" t="s">
        <v>0</v>
      </c>
    </row>
    <row r="12" spans="1:8" x14ac:dyDescent="0.25">
      <c r="A12" s="18">
        <v>1000</v>
      </c>
      <c r="B12" s="3">
        <v>12</v>
      </c>
      <c r="C12" s="3">
        <v>18</v>
      </c>
      <c r="D12" s="3">
        <f>(A12*(B12/100))</f>
        <v>120</v>
      </c>
      <c r="E12" s="3"/>
      <c r="F12" s="3"/>
      <c r="G12" s="3"/>
      <c r="H12" s="19"/>
    </row>
    <row r="13" spans="1:8" x14ac:dyDescent="0.25">
      <c r="A13" s="18"/>
      <c r="B13" s="3"/>
      <c r="C13" s="3"/>
      <c r="D13" s="3"/>
      <c r="E13" s="3">
        <f>(A12)</f>
        <v>1000</v>
      </c>
      <c r="F13" s="3">
        <f>(E13*(B12/100))</f>
        <v>120</v>
      </c>
      <c r="G13" s="3">
        <f>(E13*(C12/100))</f>
        <v>180</v>
      </c>
      <c r="H13" s="19">
        <f>G13-F13</f>
        <v>60</v>
      </c>
    </row>
    <row r="14" spans="1:8" ht="15.75" thickBot="1" x14ac:dyDescent="0.3">
      <c r="A14" s="20"/>
      <c r="B14" s="21"/>
      <c r="C14" s="21"/>
      <c r="D14" s="21"/>
      <c r="E14" s="21"/>
      <c r="F14" s="21"/>
      <c r="G14" s="21"/>
      <c r="H14" s="22"/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L24" sqref="L24"/>
    </sheetView>
  </sheetViews>
  <sheetFormatPr defaultRowHeight="15" x14ac:dyDescent="0.25"/>
  <cols>
    <col min="2" max="2" width="8.7109375" customWidth="1"/>
    <col min="6" max="7" width="7.42578125" bestFit="1" customWidth="1"/>
    <col min="8" max="8" width="6.42578125" customWidth="1"/>
  </cols>
  <sheetData>
    <row r="1" spans="1:14" ht="15" customHeight="1" x14ac:dyDescent="0.25">
      <c r="A1" s="28" t="s">
        <v>84</v>
      </c>
      <c r="B1" s="28"/>
      <c r="C1" s="28"/>
      <c r="D1" s="28"/>
      <c r="E1" s="28"/>
      <c r="F1" s="28"/>
      <c r="G1" s="28"/>
      <c r="H1" s="28"/>
      <c r="I1" s="33"/>
      <c r="J1" s="24"/>
      <c r="K1" s="24"/>
      <c r="L1" s="33"/>
      <c r="M1" s="24"/>
      <c r="N1" s="24"/>
    </row>
    <row r="2" spans="1:14" ht="15" customHeight="1" x14ac:dyDescent="0.25">
      <c r="A2" s="31" t="s">
        <v>24</v>
      </c>
      <c r="B2" s="32"/>
      <c r="C2" s="32"/>
      <c r="D2" s="32"/>
      <c r="E2" s="32"/>
      <c r="F2" s="32"/>
      <c r="G2" s="32"/>
      <c r="H2" s="32"/>
      <c r="I2" s="33"/>
      <c r="J2" s="34"/>
      <c r="K2" s="33"/>
      <c r="L2" s="33"/>
      <c r="M2" s="34"/>
      <c r="N2" s="33"/>
    </row>
    <row r="3" spans="1:14" ht="11.1" customHeight="1" x14ac:dyDescent="0.25">
      <c r="A3" s="70" t="s">
        <v>103</v>
      </c>
      <c r="B3" s="72"/>
      <c r="C3" s="72"/>
      <c r="D3" s="72"/>
      <c r="E3" s="72"/>
      <c r="F3" s="72"/>
      <c r="G3" s="72"/>
      <c r="H3" s="72"/>
      <c r="I3" s="34"/>
      <c r="J3" s="34"/>
      <c r="K3" s="33"/>
      <c r="L3" s="34"/>
      <c r="M3" s="34"/>
      <c r="N3" s="33"/>
    </row>
    <row r="4" spans="1:14" ht="11.1" customHeight="1" x14ac:dyDescent="0.25">
      <c r="A4" s="70"/>
      <c r="B4" s="72"/>
      <c r="C4" s="72"/>
      <c r="D4" s="72"/>
      <c r="E4" s="72"/>
      <c r="F4" s="72"/>
      <c r="G4" s="72"/>
      <c r="H4" s="72"/>
      <c r="I4" s="24"/>
      <c r="J4" s="24"/>
      <c r="K4" s="24"/>
      <c r="L4" s="24"/>
      <c r="M4" s="24"/>
      <c r="N4" s="24"/>
    </row>
    <row r="5" spans="1:14" ht="11.1" customHeight="1" x14ac:dyDescent="0.25">
      <c r="A5" s="70"/>
      <c r="B5" s="72"/>
      <c r="C5" s="72"/>
      <c r="D5" s="72"/>
      <c r="E5" s="72"/>
      <c r="F5" s="72"/>
      <c r="G5" s="72"/>
      <c r="H5" s="72"/>
      <c r="I5" s="34"/>
      <c r="J5" s="34"/>
      <c r="K5" s="33"/>
      <c r="L5" s="34"/>
      <c r="M5" s="34"/>
      <c r="N5" s="33"/>
    </row>
    <row r="6" spans="1:14" ht="11.1" customHeight="1" x14ac:dyDescent="0.25">
      <c r="A6" s="70"/>
      <c r="B6" s="72"/>
      <c r="C6" s="72"/>
      <c r="D6" s="72"/>
      <c r="E6" s="72"/>
      <c r="F6" s="72"/>
      <c r="G6" s="72"/>
      <c r="H6" s="72"/>
      <c r="I6" s="24"/>
      <c r="J6" s="24"/>
      <c r="K6" s="24"/>
      <c r="L6" s="24"/>
      <c r="M6" s="24"/>
      <c r="N6" s="24"/>
    </row>
    <row r="7" spans="1:14" ht="11.1" customHeight="1" x14ac:dyDescent="0.25">
      <c r="A7" s="70"/>
      <c r="B7" s="72"/>
      <c r="C7" s="72"/>
      <c r="D7" s="72"/>
      <c r="E7" s="72"/>
      <c r="F7" s="72"/>
      <c r="G7" s="72"/>
      <c r="H7" s="72"/>
      <c r="I7" s="34"/>
      <c r="J7" s="34"/>
      <c r="K7" s="33"/>
      <c r="L7" s="34"/>
      <c r="M7" s="34"/>
      <c r="N7" s="33"/>
    </row>
    <row r="8" spans="1:14" ht="11.1" customHeight="1" x14ac:dyDescent="0.25">
      <c r="A8" s="70"/>
      <c r="B8" s="72"/>
      <c r="C8" s="72"/>
      <c r="D8" s="72"/>
      <c r="E8" s="72"/>
      <c r="F8" s="72"/>
      <c r="G8" s="72"/>
      <c r="H8" s="72"/>
      <c r="I8" s="24"/>
      <c r="J8" s="24"/>
      <c r="K8" s="24"/>
      <c r="L8" s="24"/>
      <c r="M8" s="24"/>
      <c r="N8" s="24"/>
    </row>
    <row r="9" spans="1:14" ht="60.75" x14ac:dyDescent="0.25">
      <c r="A9" s="40" t="s">
        <v>101</v>
      </c>
      <c r="B9" s="40" t="s">
        <v>2</v>
      </c>
      <c r="C9" s="40" t="s">
        <v>1</v>
      </c>
      <c r="D9" s="40" t="s">
        <v>93</v>
      </c>
      <c r="E9" s="40" t="s">
        <v>102</v>
      </c>
      <c r="F9" s="40" t="s">
        <v>34</v>
      </c>
      <c r="G9" s="40" t="s">
        <v>35</v>
      </c>
      <c r="H9" s="40" t="s">
        <v>36</v>
      </c>
      <c r="L9" s="24"/>
      <c r="M9" s="24"/>
      <c r="N9" s="24"/>
    </row>
    <row r="10" spans="1:14" x14ac:dyDescent="0.25">
      <c r="A10" s="42">
        <v>1000</v>
      </c>
      <c r="B10" s="43">
        <v>12</v>
      </c>
      <c r="C10" s="44">
        <v>18</v>
      </c>
      <c r="D10" s="42">
        <f>(A10*(B10/100))</f>
        <v>120</v>
      </c>
      <c r="E10" s="42">
        <f>Tabela36718244253337[[#This Row],[Vlr. da Mercadoria
(Base de Calculo Tributada)]]</f>
        <v>1000</v>
      </c>
      <c r="F10" s="42">
        <f t="shared" ref="F10" si="0">(E10*(B10/100))</f>
        <v>120</v>
      </c>
      <c r="G10" s="42">
        <f t="shared" ref="G10" si="1">(E10*(C10/100))</f>
        <v>180</v>
      </c>
      <c r="H10" s="42">
        <f t="shared" ref="H10" si="2">(G10*(B10/100))</f>
        <v>21.599999999999998</v>
      </c>
    </row>
    <row r="11" spans="1:14" x14ac:dyDescent="0.25">
      <c r="A11" s="24"/>
      <c r="B11" s="50"/>
      <c r="C11" s="44"/>
      <c r="D11" s="52"/>
      <c r="E11" s="71"/>
      <c r="F11" s="71"/>
      <c r="G11" s="71"/>
      <c r="H11" s="71"/>
    </row>
  </sheetData>
  <mergeCells count="3">
    <mergeCell ref="A1:H1"/>
    <mergeCell ref="A2:H2"/>
    <mergeCell ref="A3:H8"/>
  </mergeCells>
  <pageMargins left="0.511811024" right="0.511811024" top="0.78740157499999996" bottom="0.78740157499999996" header="0.31496062000000002" footer="0.31496062000000002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5</vt:i4>
      </vt:variant>
    </vt:vector>
  </HeadingPairs>
  <TitlesOfParts>
    <vt:vector size="11" baseType="lpstr">
      <vt:lpstr>Difal_SEM_Redução_de_Base</vt:lpstr>
      <vt:lpstr>Difal_COM_Redução_de_Base_FECP</vt:lpstr>
      <vt:lpstr>Difal_ICMS_Proprio_Desabilitado</vt:lpstr>
      <vt:lpstr>Difal_SEM_ICMS_Por_Dentro_%FECP</vt:lpstr>
      <vt:lpstr>Não SE Aplica</vt:lpstr>
      <vt:lpstr>NÃO_Se_Aplica</vt:lpstr>
      <vt:lpstr>Difal_COM_Redução_de_Base_FECP!Area_de_impressao</vt:lpstr>
      <vt:lpstr>Difal_ICMS_Proprio_Desabilitado!Area_de_impressao</vt:lpstr>
      <vt:lpstr>'Difal_SEM_ICMS_Por_Dentro_%FECP'!Area_de_impressao</vt:lpstr>
      <vt:lpstr>Difal_SEM_Redução_de_Base!Area_de_impressao</vt:lpstr>
      <vt:lpstr>NÃO_Se_Aplica!Area_de_impressao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</dc:creator>
  <cp:lastModifiedBy>Sheila Lindsay Silva Gastaldi</cp:lastModifiedBy>
  <dcterms:created xsi:type="dcterms:W3CDTF">2017-11-14T21:52:05Z</dcterms:created>
  <dcterms:modified xsi:type="dcterms:W3CDTF">2017-12-20T22:00:05Z</dcterms:modified>
</cp:coreProperties>
</file>