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ao.pellegrini\Desktop\"/>
    </mc:Choice>
  </mc:AlternateContent>
  <bookViews>
    <workbookView xWindow="480" yWindow="30" windowWidth="22995" windowHeight="9525" activeTab="1"/>
  </bookViews>
  <sheets>
    <sheet name="Plan1" sheetId="1" r:id="rId1"/>
    <sheet name="Plan4" sheetId="5" r:id="rId2"/>
  </sheets>
  <calcPr calcId="152511"/>
</workbook>
</file>

<file path=xl/calcChain.xml><?xml version="1.0" encoding="utf-8"?>
<calcChain xmlns="http://schemas.openxmlformats.org/spreadsheetml/2006/main">
  <c r="Q252" i="5" l="1"/>
  <c r="AD223" i="5"/>
  <c r="Q264" i="5" l="1"/>
  <c r="Q176" i="5"/>
  <c r="Q164" i="5"/>
  <c r="Q140" i="5"/>
  <c r="Q113" i="5"/>
  <c r="Q82" i="5"/>
  <c r="Q70" i="5"/>
  <c r="Q240" i="5"/>
  <c r="Q268" i="5" l="1"/>
  <c r="Q256" i="5"/>
  <c r="Q244" i="5"/>
  <c r="Q192" i="5"/>
  <c r="Q180" i="5"/>
  <c r="Q168" i="5"/>
  <c r="Q156" i="5"/>
  <c r="Q144" i="5"/>
  <c r="Q106" i="5"/>
  <c r="Q105" i="5"/>
  <c r="Q103" i="5"/>
  <c r="Q102" i="5"/>
  <c r="Q101" i="5"/>
  <c r="Q20" i="5"/>
  <c r="Q143" i="5"/>
  <c r="Q117" i="5"/>
  <c r="Q98" i="5"/>
  <c r="Q86" i="5"/>
  <c r="Q74" i="5"/>
  <c r="Q62" i="5"/>
  <c r="Q36" i="5"/>
  <c r="Q50" i="5"/>
  <c r="Q49" i="5"/>
  <c r="Z49" i="5"/>
  <c r="AA49" i="5"/>
  <c r="X49" i="5"/>
  <c r="W49" i="5"/>
  <c r="R49" i="5"/>
  <c r="P49" i="5"/>
  <c r="AI18" i="5"/>
  <c r="AG18" i="5"/>
  <c r="AF18" i="5"/>
  <c r="AH18" i="5" s="1"/>
  <c r="AD18" i="5"/>
  <c r="AC18" i="5"/>
  <c r="AJ18" i="5" s="1"/>
  <c r="AG226" i="5"/>
  <c r="AH226" i="5" s="1"/>
  <c r="AJ226" i="5" s="1"/>
  <c r="AG223" i="5"/>
  <c r="AG216" i="5"/>
  <c r="AG213" i="5"/>
  <c r="AG210" i="5"/>
  <c r="AG202" i="5"/>
  <c r="AG198" i="5"/>
  <c r="AG196" i="5"/>
  <c r="AG190" i="5"/>
  <c r="AG187" i="5"/>
  <c r="AG178" i="5"/>
  <c r="AG175" i="5"/>
  <c r="AG166" i="5"/>
  <c r="AG163" i="5"/>
  <c r="AG154" i="5"/>
  <c r="AG151" i="5"/>
  <c r="AG142" i="5"/>
  <c r="AG139" i="5"/>
  <c r="AG128" i="5"/>
  <c r="AG125" i="5"/>
  <c r="AG122" i="5"/>
  <c r="AG115" i="5"/>
  <c r="AG112" i="5"/>
  <c r="AG96" i="5"/>
  <c r="AG93" i="5"/>
  <c r="AG84" i="5"/>
  <c r="AG81" i="5"/>
  <c r="AG72" i="5"/>
  <c r="AG69" i="5"/>
  <c r="AG62" i="5"/>
  <c r="AG60" i="5"/>
  <c r="AG58" i="5"/>
  <c r="AG57" i="5"/>
  <c r="AG47" i="5"/>
  <c r="AG34" i="5"/>
  <c r="AH266" i="5"/>
  <c r="AF266" i="5"/>
  <c r="AD266" i="5"/>
  <c r="AC266" i="5"/>
  <c r="AJ266" i="5" s="1"/>
  <c r="AF254" i="5"/>
  <c r="AH254" i="5" s="1"/>
  <c r="AD254" i="5"/>
  <c r="AC254" i="5"/>
  <c r="AJ254" i="5" s="1"/>
  <c r="AF242" i="5"/>
  <c r="AH242" i="5" s="1"/>
  <c r="AJ242" i="5" s="1"/>
  <c r="AD242" i="5"/>
  <c r="AC242" i="5"/>
  <c r="AI242" i="5" s="1"/>
  <c r="AF226" i="5"/>
  <c r="AD226" i="5"/>
  <c r="AC226" i="5"/>
  <c r="AI226" i="5" s="1"/>
  <c r="AF216" i="5"/>
  <c r="AD216" i="5"/>
  <c r="AC216" i="5"/>
  <c r="AH202" i="5"/>
  <c r="AF202" i="5"/>
  <c r="AD202" i="5"/>
  <c r="AC202" i="5"/>
  <c r="AF190" i="5"/>
  <c r="AH190" i="5" s="1"/>
  <c r="AJ190" i="5" s="1"/>
  <c r="AD190" i="5"/>
  <c r="AC190" i="5"/>
  <c r="AI190" i="5" s="1"/>
  <c r="AF128" i="5"/>
  <c r="AH128" i="5" s="1"/>
  <c r="AD128" i="5"/>
  <c r="AC128" i="5"/>
  <c r="AF96" i="5"/>
  <c r="AD96" i="5"/>
  <c r="AC96" i="5"/>
  <c r="AH62" i="5"/>
  <c r="AF62" i="5"/>
  <c r="AD62" i="5"/>
  <c r="AC62" i="5"/>
  <c r="AF34" i="5"/>
  <c r="AD34" i="5"/>
  <c r="AC34" i="5"/>
  <c r="AD47" i="5"/>
  <c r="AF47" i="5"/>
  <c r="AC47" i="5"/>
  <c r="Q47" i="5"/>
  <c r="P47" i="5"/>
  <c r="Y49" i="5" l="1"/>
  <c r="AB49" i="5" s="1"/>
  <c r="AH216" i="5"/>
  <c r="AJ216" i="5" s="1"/>
  <c r="AJ202" i="5"/>
  <c r="AH96" i="5"/>
  <c r="AH34" i="5"/>
  <c r="AI266" i="5"/>
  <c r="AI254" i="5"/>
  <c r="AI216" i="5"/>
  <c r="AI202" i="5"/>
  <c r="AJ128" i="5"/>
  <c r="AI128" i="5"/>
  <c r="AJ96" i="5"/>
  <c r="AI96" i="5"/>
  <c r="R47" i="5"/>
  <c r="AH47" i="5"/>
  <c r="AJ47" i="5" s="1"/>
  <c r="Q228" i="5"/>
  <c r="Q218" i="5"/>
  <c r="AD271" i="5"/>
  <c r="AD263" i="5"/>
  <c r="AD251" i="5"/>
  <c r="AD239" i="5"/>
  <c r="AD213" i="5"/>
  <c r="AD210" i="5"/>
  <c r="AD198" i="5"/>
  <c r="AD196" i="5"/>
  <c r="AD187" i="5"/>
  <c r="AD178" i="5"/>
  <c r="AD175" i="5"/>
  <c r="AD166" i="5"/>
  <c r="AD163" i="5"/>
  <c r="AD154" i="5"/>
  <c r="AD151" i="5"/>
  <c r="AD142" i="5"/>
  <c r="AD139" i="5"/>
  <c r="AD125" i="5"/>
  <c r="AD115" i="5"/>
  <c r="AD112" i="5"/>
  <c r="AD103" i="5"/>
  <c r="AD93" i="5"/>
  <c r="AD84" i="5"/>
  <c r="AD81" i="5"/>
  <c r="AD72" i="5"/>
  <c r="AD69" i="5"/>
  <c r="AD60" i="5"/>
  <c r="AD58" i="5"/>
  <c r="AD57" i="5"/>
  <c r="AD46" i="5"/>
  <c r="AD43" i="5"/>
  <c r="AD31" i="5"/>
  <c r="AD16" i="5"/>
  <c r="AI47" i="5" l="1"/>
  <c r="P107" i="5"/>
  <c r="P105" i="5"/>
  <c r="AB107" i="5"/>
  <c r="AB106" i="5"/>
  <c r="AB105" i="5"/>
  <c r="P106" i="5"/>
  <c r="R106" i="5" l="1"/>
  <c r="R105" i="5"/>
  <c r="R103" i="5"/>
  <c r="AE103" i="5" s="1"/>
  <c r="R104" i="5"/>
  <c r="R107" i="5"/>
  <c r="R102" i="5"/>
  <c r="R101" i="5"/>
  <c r="AD122" i="5"/>
  <c r="Q130" i="5"/>
  <c r="Q94" i="5" l="1"/>
  <c r="Q199" i="5"/>
  <c r="AB200" i="5"/>
  <c r="Y200" i="5"/>
  <c r="U200" i="5"/>
  <c r="Q200" i="5"/>
  <c r="P200" i="5"/>
  <c r="R200" i="5" s="1"/>
  <c r="U207" i="5"/>
  <c r="Q207" i="5"/>
  <c r="R207" i="5" s="1"/>
  <c r="Q188" i="5"/>
  <c r="P259" i="5" l="1"/>
  <c r="P247" i="5"/>
  <c r="P235" i="5"/>
  <c r="P221" i="5"/>
  <c r="P195" i="5"/>
  <c r="P183" i="5"/>
  <c r="P171" i="5"/>
  <c r="P159" i="5"/>
  <c r="P147" i="5"/>
  <c r="P135" i="5"/>
  <c r="P120" i="5"/>
  <c r="P108" i="5"/>
  <c r="P89" i="5"/>
  <c r="P77" i="5"/>
  <c r="P65" i="5"/>
  <c r="P53" i="5"/>
  <c r="P39" i="5"/>
  <c r="P27" i="5"/>
  <c r="P11" i="5"/>
  <c r="T264" i="5"/>
  <c r="S264" i="5"/>
  <c r="T252" i="5"/>
  <c r="S252" i="5"/>
  <c r="T240" i="5"/>
  <c r="S240" i="5"/>
  <c r="Q224" i="5"/>
  <c r="T224" i="5"/>
  <c r="S224" i="5"/>
  <c r="Q214" i="5"/>
  <c r="T214" i="5"/>
  <c r="S214" i="5"/>
  <c r="Q204" i="5"/>
  <c r="T199" i="5"/>
  <c r="S199" i="5"/>
  <c r="AF196" i="5"/>
  <c r="AC196" i="5"/>
  <c r="T176" i="5"/>
  <c r="S176" i="5"/>
  <c r="T188" i="5"/>
  <c r="S188" i="5"/>
  <c r="T164" i="5"/>
  <c r="S164" i="5"/>
  <c r="Q152" i="5"/>
  <c r="T153" i="5"/>
  <c r="S153" i="5"/>
  <c r="T152" i="5"/>
  <c r="S152" i="5"/>
  <c r="Q126" i="5"/>
  <c r="T126" i="5"/>
  <c r="S126" i="5"/>
  <c r="U240" i="5" l="1"/>
  <c r="U224" i="5"/>
  <c r="U153" i="5"/>
  <c r="U199" i="5"/>
  <c r="U264" i="5"/>
  <c r="U152" i="5"/>
  <c r="AH196" i="5"/>
  <c r="U126" i="5"/>
  <c r="U164" i="5"/>
  <c r="U176" i="5"/>
  <c r="U214" i="5"/>
  <c r="U252" i="5"/>
  <c r="U188" i="5"/>
  <c r="T140" i="5"/>
  <c r="S140" i="5"/>
  <c r="T113" i="5"/>
  <c r="S113" i="5"/>
  <c r="T94" i="5"/>
  <c r="S94" i="5"/>
  <c r="T82" i="5"/>
  <c r="S82" i="5"/>
  <c r="T70" i="5"/>
  <c r="S70" i="5"/>
  <c r="Q58" i="5"/>
  <c r="AA51" i="5"/>
  <c r="AA48" i="5"/>
  <c r="AG46" i="5"/>
  <c r="Q44" i="5"/>
  <c r="P44" i="5"/>
  <c r="P36" i="5"/>
  <c r="R36" i="5" s="1"/>
  <c r="T32" i="5"/>
  <c r="S32" i="5"/>
  <c r="Q32" i="5"/>
  <c r="T15" i="5"/>
  <c r="Q15" i="5"/>
  <c r="AA269" i="5"/>
  <c r="X269" i="5"/>
  <c r="AA267" i="5"/>
  <c r="X267" i="5"/>
  <c r="AA262" i="5"/>
  <c r="X262" i="5"/>
  <c r="AA261" i="5"/>
  <c r="X261" i="5"/>
  <c r="AA260" i="5"/>
  <c r="X260" i="5"/>
  <c r="AA257" i="5"/>
  <c r="X257" i="5"/>
  <c r="AA255" i="5"/>
  <c r="X255" i="5"/>
  <c r="AA250" i="5"/>
  <c r="X250" i="5"/>
  <c r="AA249" i="5"/>
  <c r="X249" i="5"/>
  <c r="AA248" i="5"/>
  <c r="X248" i="5"/>
  <c r="AA245" i="5"/>
  <c r="X245" i="5"/>
  <c r="AA243" i="5"/>
  <c r="X243" i="5"/>
  <c r="AA238" i="5"/>
  <c r="X238" i="5"/>
  <c r="AA237" i="5"/>
  <c r="X237" i="5"/>
  <c r="AA236" i="5"/>
  <c r="X236" i="5"/>
  <c r="AA205" i="5"/>
  <c r="X205" i="5"/>
  <c r="AA203" i="5"/>
  <c r="X203" i="5"/>
  <c r="AA197" i="5"/>
  <c r="X197" i="5"/>
  <c r="AA193" i="5"/>
  <c r="X193" i="5"/>
  <c r="AA191" i="5"/>
  <c r="X191" i="5"/>
  <c r="AA186" i="5"/>
  <c r="X186" i="5"/>
  <c r="AA185" i="5"/>
  <c r="X185" i="5"/>
  <c r="AA184" i="5"/>
  <c r="X184" i="5"/>
  <c r="AA181" i="5"/>
  <c r="X181" i="5"/>
  <c r="AA179" i="5"/>
  <c r="X179" i="5"/>
  <c r="AA174" i="5"/>
  <c r="X174" i="5"/>
  <c r="AA173" i="5"/>
  <c r="X173" i="5"/>
  <c r="AA172" i="5"/>
  <c r="X172" i="5"/>
  <c r="AA169" i="5"/>
  <c r="X169" i="5"/>
  <c r="AA167" i="5"/>
  <c r="X167" i="5"/>
  <c r="AA162" i="5"/>
  <c r="X162" i="5"/>
  <c r="AA161" i="5"/>
  <c r="X161" i="5"/>
  <c r="AA160" i="5"/>
  <c r="X160" i="5"/>
  <c r="AA157" i="5"/>
  <c r="X157" i="5"/>
  <c r="AA155" i="5"/>
  <c r="X155" i="5"/>
  <c r="AA150" i="5"/>
  <c r="X150" i="5"/>
  <c r="AA149" i="5"/>
  <c r="X149" i="5"/>
  <c r="AA148" i="5"/>
  <c r="X148" i="5"/>
  <c r="AA145" i="5"/>
  <c r="X145" i="5"/>
  <c r="AA143" i="5"/>
  <c r="X143" i="5"/>
  <c r="AA138" i="5"/>
  <c r="X138" i="5"/>
  <c r="AA137" i="5"/>
  <c r="X137" i="5"/>
  <c r="AA136" i="5"/>
  <c r="X136" i="5"/>
  <c r="X121" i="5"/>
  <c r="AA121" i="5"/>
  <c r="X123" i="5"/>
  <c r="AA123" i="5"/>
  <c r="X124" i="5"/>
  <c r="AA124" i="5"/>
  <c r="X129" i="5"/>
  <c r="AA129" i="5"/>
  <c r="X131" i="5"/>
  <c r="AA131" i="5"/>
  <c r="AA118" i="5"/>
  <c r="X118" i="5"/>
  <c r="AA116" i="5"/>
  <c r="X116" i="5"/>
  <c r="AA111" i="5"/>
  <c r="X111" i="5"/>
  <c r="AA110" i="5"/>
  <c r="X110" i="5"/>
  <c r="AA109" i="5"/>
  <c r="X109" i="5"/>
  <c r="AA99" i="5"/>
  <c r="X99" i="5"/>
  <c r="AA97" i="5"/>
  <c r="X97" i="5"/>
  <c r="AA92" i="5"/>
  <c r="X92" i="5"/>
  <c r="AA91" i="5"/>
  <c r="X91" i="5"/>
  <c r="AA90" i="5"/>
  <c r="X90" i="5"/>
  <c r="AA87" i="5"/>
  <c r="X87" i="5"/>
  <c r="AA85" i="5"/>
  <c r="X85" i="5"/>
  <c r="AA80" i="5"/>
  <c r="X80" i="5"/>
  <c r="AA79" i="5"/>
  <c r="X79" i="5"/>
  <c r="AA78" i="5"/>
  <c r="X78" i="5"/>
  <c r="AA75" i="5"/>
  <c r="X75" i="5"/>
  <c r="AA73" i="5"/>
  <c r="X73" i="5"/>
  <c r="AA68" i="5"/>
  <c r="X68" i="5"/>
  <c r="AA67" i="5"/>
  <c r="X67" i="5"/>
  <c r="AA66" i="5"/>
  <c r="X66" i="5"/>
  <c r="AA63" i="5"/>
  <c r="X63" i="5"/>
  <c r="AA61" i="5"/>
  <c r="X61" i="5"/>
  <c r="AA56" i="5"/>
  <c r="X56" i="5"/>
  <c r="AA55" i="5"/>
  <c r="X55" i="5"/>
  <c r="AA54" i="5"/>
  <c r="X54" i="5"/>
  <c r="AA37" i="5"/>
  <c r="X37" i="5"/>
  <c r="AA35" i="5"/>
  <c r="X35" i="5"/>
  <c r="AA30" i="5"/>
  <c r="X30" i="5"/>
  <c r="AA29" i="5"/>
  <c r="X29" i="5"/>
  <c r="AA28" i="5"/>
  <c r="X28" i="5"/>
  <c r="P15" i="5"/>
  <c r="P31" i="5"/>
  <c r="Q31" i="5"/>
  <c r="AC31" i="5"/>
  <c r="AF31" i="5"/>
  <c r="AG31" i="5"/>
  <c r="AF16" i="5"/>
  <c r="AA14" i="5"/>
  <c r="AA13" i="5"/>
  <c r="T88" i="5"/>
  <c r="S88" i="5"/>
  <c r="Q88" i="5"/>
  <c r="P88" i="5"/>
  <c r="T87" i="5"/>
  <c r="S87" i="5"/>
  <c r="Q87" i="5"/>
  <c r="P87" i="5"/>
  <c r="W87" i="5" s="1"/>
  <c r="Z87" i="5" s="1"/>
  <c r="P86" i="5"/>
  <c r="R86" i="5" s="1"/>
  <c r="Q85" i="5"/>
  <c r="P85" i="5"/>
  <c r="W85" i="5" s="1"/>
  <c r="Z85" i="5" s="1"/>
  <c r="AF84" i="5"/>
  <c r="AC84" i="5"/>
  <c r="Q84" i="5"/>
  <c r="P84" i="5"/>
  <c r="T83" i="5"/>
  <c r="S83" i="5"/>
  <c r="Q83" i="5"/>
  <c r="P83" i="5"/>
  <c r="P82" i="5"/>
  <c r="AF81" i="5"/>
  <c r="AC81" i="5"/>
  <c r="Q81" i="5"/>
  <c r="P81" i="5"/>
  <c r="Q80" i="5"/>
  <c r="P80" i="5"/>
  <c r="W80" i="5" s="1"/>
  <c r="Z80" i="5" s="1"/>
  <c r="Q79" i="5"/>
  <c r="P79" i="5"/>
  <c r="W79" i="5" s="1"/>
  <c r="Z79" i="5" s="1"/>
  <c r="Q78" i="5"/>
  <c r="P78" i="5"/>
  <c r="W78" i="5" s="1"/>
  <c r="Z78" i="5" s="1"/>
  <c r="T77" i="5"/>
  <c r="Q77" i="5"/>
  <c r="S77" i="5"/>
  <c r="T246" i="5"/>
  <c r="S246" i="5"/>
  <c r="Q246" i="5"/>
  <c r="P246" i="5"/>
  <c r="T245" i="5"/>
  <c r="S245" i="5"/>
  <c r="Q245" i="5"/>
  <c r="P245" i="5"/>
  <c r="W245" i="5" s="1"/>
  <c r="P244" i="5"/>
  <c r="R244" i="5" s="1"/>
  <c r="Q243" i="5"/>
  <c r="P243" i="5"/>
  <c r="W243" i="5" s="1"/>
  <c r="Z243" i="5" s="1"/>
  <c r="Q242" i="5"/>
  <c r="P242" i="5"/>
  <c r="T241" i="5"/>
  <c r="S241" i="5"/>
  <c r="Q241" i="5"/>
  <c r="P241" i="5"/>
  <c r="P240" i="5"/>
  <c r="AG239" i="5"/>
  <c r="AF239" i="5"/>
  <c r="AC239" i="5"/>
  <c r="Q239" i="5"/>
  <c r="P239" i="5"/>
  <c r="Q238" i="5"/>
  <c r="P238" i="5"/>
  <c r="W238" i="5" s="1"/>
  <c r="Q237" i="5"/>
  <c r="P237" i="5"/>
  <c r="W237" i="5" s="1"/>
  <c r="Z237" i="5" s="1"/>
  <c r="Q236" i="5"/>
  <c r="P236" i="5"/>
  <c r="W236" i="5" s="1"/>
  <c r="T235" i="5"/>
  <c r="Q235" i="5"/>
  <c r="T258" i="5"/>
  <c r="S258" i="5"/>
  <c r="Q258" i="5"/>
  <c r="P258" i="5"/>
  <c r="T257" i="5"/>
  <c r="S257" i="5"/>
  <c r="Q257" i="5"/>
  <c r="P257" i="5"/>
  <c r="W257" i="5" s="1"/>
  <c r="P256" i="5"/>
  <c r="R256" i="5" s="1"/>
  <c r="Q255" i="5"/>
  <c r="P255" i="5"/>
  <c r="W255" i="5" s="1"/>
  <c r="Z255" i="5" s="1"/>
  <c r="Q254" i="5"/>
  <c r="P254" i="5"/>
  <c r="T253" i="5"/>
  <c r="S253" i="5"/>
  <c r="Q253" i="5"/>
  <c r="P253" i="5"/>
  <c r="P252" i="5"/>
  <c r="AG251" i="5"/>
  <c r="AF251" i="5"/>
  <c r="AC251" i="5"/>
  <c r="Q251" i="5"/>
  <c r="P251" i="5"/>
  <c r="Q250" i="5"/>
  <c r="P250" i="5"/>
  <c r="W250" i="5" s="1"/>
  <c r="Q249" i="5"/>
  <c r="P249" i="5"/>
  <c r="W249" i="5" s="1"/>
  <c r="Z249" i="5" s="1"/>
  <c r="Q248" i="5"/>
  <c r="P248" i="5"/>
  <c r="W248" i="5" s="1"/>
  <c r="T247" i="5"/>
  <c r="Q247" i="5"/>
  <c r="S247" i="5"/>
  <c r="T270" i="5"/>
  <c r="S270" i="5"/>
  <c r="Q270" i="5"/>
  <c r="P270" i="5"/>
  <c r="T269" i="5"/>
  <c r="S269" i="5"/>
  <c r="Q269" i="5"/>
  <c r="P269" i="5"/>
  <c r="W269" i="5" s="1"/>
  <c r="P268" i="5"/>
  <c r="R268" i="5" s="1"/>
  <c r="Q267" i="5"/>
  <c r="P267" i="5"/>
  <c r="W267" i="5" s="1"/>
  <c r="Z267" i="5" s="1"/>
  <c r="Q266" i="5"/>
  <c r="P266" i="5"/>
  <c r="T265" i="5"/>
  <c r="S265" i="5"/>
  <c r="Q265" i="5"/>
  <c r="P265" i="5"/>
  <c r="P264" i="5"/>
  <c r="AG263" i="5"/>
  <c r="AF263" i="5"/>
  <c r="AC263" i="5"/>
  <c r="Q263" i="5"/>
  <c r="P263" i="5"/>
  <c r="Q262" i="5"/>
  <c r="P262" i="5"/>
  <c r="W262" i="5" s="1"/>
  <c r="Q261" i="5"/>
  <c r="P261" i="5"/>
  <c r="W261" i="5" s="1"/>
  <c r="Z261" i="5" s="1"/>
  <c r="Q260" i="5"/>
  <c r="P260" i="5"/>
  <c r="W260" i="5" s="1"/>
  <c r="T259" i="5"/>
  <c r="Q259" i="5"/>
  <c r="Q221" i="5"/>
  <c r="T221" i="5"/>
  <c r="P222" i="5"/>
  <c r="W222" i="5" s="1"/>
  <c r="Q222" i="5"/>
  <c r="X222" i="5"/>
  <c r="AA222" i="5"/>
  <c r="P223" i="5"/>
  <c r="Q223" i="5"/>
  <c r="AC223" i="5"/>
  <c r="AF223" i="5"/>
  <c r="P224" i="5"/>
  <c r="P225" i="5"/>
  <c r="Q225" i="5"/>
  <c r="S225" i="5"/>
  <c r="T225" i="5"/>
  <c r="T230" i="5"/>
  <c r="S230" i="5"/>
  <c r="Q230" i="5"/>
  <c r="P230" i="5"/>
  <c r="AA229" i="5"/>
  <c r="X229" i="5"/>
  <c r="Q229" i="5"/>
  <c r="P229" i="5"/>
  <c r="W229" i="5" s="1"/>
  <c r="Z229" i="5" s="1"/>
  <c r="P228" i="5"/>
  <c r="R228" i="5" s="1"/>
  <c r="AA227" i="5"/>
  <c r="X227" i="5"/>
  <c r="Q227" i="5"/>
  <c r="P227" i="5"/>
  <c r="W227" i="5" s="1"/>
  <c r="Q226" i="5"/>
  <c r="P226" i="5"/>
  <c r="Q209" i="5"/>
  <c r="P209" i="5" s="1"/>
  <c r="X209" i="5"/>
  <c r="AA209" i="5"/>
  <c r="X219" i="5"/>
  <c r="T220" i="5"/>
  <c r="S220" i="5"/>
  <c r="Q220" i="5"/>
  <c r="P220" i="5"/>
  <c r="AA219" i="5"/>
  <c r="Q219" i="5"/>
  <c r="P219" i="5"/>
  <c r="W219" i="5" s="1"/>
  <c r="P218" i="5"/>
  <c r="R218" i="5" s="1"/>
  <c r="AA217" i="5"/>
  <c r="X217" i="5"/>
  <c r="Q217" i="5"/>
  <c r="P217" i="5"/>
  <c r="W217" i="5" s="1"/>
  <c r="Q216" i="5"/>
  <c r="P216" i="5"/>
  <c r="T215" i="5"/>
  <c r="S215" i="5"/>
  <c r="Q215" i="5"/>
  <c r="P215" i="5"/>
  <c r="P214" i="5"/>
  <c r="AF213" i="5"/>
  <c r="AC213" i="5"/>
  <c r="Q213" i="5"/>
  <c r="P213" i="5"/>
  <c r="AA212" i="5"/>
  <c r="X212" i="5"/>
  <c r="Q212" i="5"/>
  <c r="P212" i="5"/>
  <c r="AA211" i="5"/>
  <c r="X211" i="5"/>
  <c r="Q211" i="5"/>
  <c r="P211" i="5"/>
  <c r="W211" i="5" s="1"/>
  <c r="Q210" i="5"/>
  <c r="P210" i="5"/>
  <c r="T208" i="5"/>
  <c r="Q208" i="5"/>
  <c r="P208" i="5" s="1"/>
  <c r="T206" i="5"/>
  <c r="S206" i="5"/>
  <c r="Q206" i="5"/>
  <c r="P206" i="5"/>
  <c r="Q205" i="5"/>
  <c r="P205" i="5"/>
  <c r="W205" i="5" s="1"/>
  <c r="P204" i="5"/>
  <c r="R204" i="5" s="1"/>
  <c r="Q203" i="5"/>
  <c r="P203" i="5"/>
  <c r="W203" i="5" s="1"/>
  <c r="Z203" i="5" s="1"/>
  <c r="Q202" i="5"/>
  <c r="P202" i="5"/>
  <c r="T201" i="5"/>
  <c r="S201" i="5"/>
  <c r="Q201" i="5"/>
  <c r="P201" i="5"/>
  <c r="P199" i="5"/>
  <c r="AF198" i="5"/>
  <c r="AC198" i="5"/>
  <c r="Q198" i="5"/>
  <c r="P198" i="5"/>
  <c r="Q197" i="5"/>
  <c r="P197" i="5"/>
  <c r="W197" i="5" s="1"/>
  <c r="Z197" i="5" s="1"/>
  <c r="Q196" i="5"/>
  <c r="P196" i="5"/>
  <c r="T195" i="5"/>
  <c r="Q195" i="5"/>
  <c r="S195" i="5"/>
  <c r="T194" i="5"/>
  <c r="S194" i="5"/>
  <c r="Q194" i="5"/>
  <c r="P194" i="5"/>
  <c r="T193" i="5"/>
  <c r="S193" i="5"/>
  <c r="Q193" i="5"/>
  <c r="P193" i="5"/>
  <c r="W193" i="5" s="1"/>
  <c r="P192" i="5"/>
  <c r="R192" i="5" s="1"/>
  <c r="Q191" i="5"/>
  <c r="P191" i="5"/>
  <c r="W191" i="5" s="1"/>
  <c r="Z191" i="5" s="1"/>
  <c r="Q190" i="5"/>
  <c r="P190" i="5"/>
  <c r="T189" i="5"/>
  <c r="S189" i="5"/>
  <c r="Q189" i="5"/>
  <c r="P189" i="5"/>
  <c r="P188" i="5"/>
  <c r="AF187" i="5"/>
  <c r="AC187" i="5"/>
  <c r="Q187" i="5"/>
  <c r="P187" i="5"/>
  <c r="Q186" i="5"/>
  <c r="P186" i="5"/>
  <c r="W186" i="5" s="1"/>
  <c r="Q185" i="5"/>
  <c r="P185" i="5"/>
  <c r="W185" i="5" s="1"/>
  <c r="Z185" i="5" s="1"/>
  <c r="Q184" i="5"/>
  <c r="P184" i="5"/>
  <c r="W184" i="5" s="1"/>
  <c r="T183" i="5"/>
  <c r="Q183" i="5"/>
  <c r="S183" i="5"/>
  <c r="T158" i="5"/>
  <c r="S158" i="5"/>
  <c r="Q158" i="5"/>
  <c r="P158" i="5"/>
  <c r="T157" i="5"/>
  <c r="S157" i="5"/>
  <c r="Q157" i="5"/>
  <c r="P157" i="5"/>
  <c r="W157" i="5" s="1"/>
  <c r="P156" i="5"/>
  <c r="R156" i="5" s="1"/>
  <c r="Q155" i="5"/>
  <c r="P155" i="5"/>
  <c r="W155" i="5" s="1"/>
  <c r="Z155" i="5" s="1"/>
  <c r="AF154" i="5"/>
  <c r="AC154" i="5"/>
  <c r="Q154" i="5"/>
  <c r="P154" i="5"/>
  <c r="Q153" i="5"/>
  <c r="P153" i="5"/>
  <c r="P152" i="5"/>
  <c r="AF151" i="5"/>
  <c r="AC151" i="5"/>
  <c r="Q151" i="5"/>
  <c r="P151" i="5"/>
  <c r="Q150" i="5"/>
  <c r="P150" i="5"/>
  <c r="W150" i="5" s="1"/>
  <c r="Q149" i="5"/>
  <c r="P149" i="5"/>
  <c r="W149" i="5" s="1"/>
  <c r="Z149" i="5" s="1"/>
  <c r="Q148" i="5"/>
  <c r="P148" i="5"/>
  <c r="W148" i="5" s="1"/>
  <c r="T147" i="5"/>
  <c r="Q147" i="5"/>
  <c r="T146" i="5"/>
  <c r="S146" i="5"/>
  <c r="Q146" i="5"/>
  <c r="P146" i="5"/>
  <c r="T145" i="5"/>
  <c r="S145" i="5"/>
  <c r="Q145" i="5"/>
  <c r="P145" i="5"/>
  <c r="W145" i="5" s="1"/>
  <c r="P144" i="5"/>
  <c r="R144" i="5" s="1"/>
  <c r="P143" i="5"/>
  <c r="W143" i="5" s="1"/>
  <c r="Z143" i="5" s="1"/>
  <c r="AF142" i="5"/>
  <c r="AC142" i="5"/>
  <c r="Q142" i="5"/>
  <c r="P142" i="5"/>
  <c r="T141" i="5"/>
  <c r="S141" i="5"/>
  <c r="Q141" i="5"/>
  <c r="P141" i="5"/>
  <c r="P140" i="5"/>
  <c r="AF139" i="5"/>
  <c r="AC139" i="5"/>
  <c r="Q139" i="5"/>
  <c r="P139" i="5"/>
  <c r="Q138" i="5"/>
  <c r="P138" i="5"/>
  <c r="W138" i="5" s="1"/>
  <c r="Q137" i="5"/>
  <c r="P137" i="5"/>
  <c r="W137" i="5" s="1"/>
  <c r="Z137" i="5" s="1"/>
  <c r="Q136" i="5"/>
  <c r="P136" i="5"/>
  <c r="W136" i="5" s="1"/>
  <c r="T135" i="5"/>
  <c r="Q135" i="5"/>
  <c r="S135" i="5"/>
  <c r="T38" i="5"/>
  <c r="S38" i="5"/>
  <c r="Q38" i="5"/>
  <c r="P38" i="5"/>
  <c r="T37" i="5"/>
  <c r="S37" i="5"/>
  <c r="Q37" i="5"/>
  <c r="P37" i="5"/>
  <c r="W37" i="5" s="1"/>
  <c r="Q35" i="5"/>
  <c r="P35" i="5"/>
  <c r="W35" i="5" s="1"/>
  <c r="Z35" i="5" s="1"/>
  <c r="Q34" i="5"/>
  <c r="P34" i="5"/>
  <c r="T33" i="5"/>
  <c r="S33" i="5"/>
  <c r="Q33" i="5"/>
  <c r="P33" i="5"/>
  <c r="P32" i="5"/>
  <c r="Q30" i="5"/>
  <c r="P30" i="5"/>
  <c r="W30" i="5" s="1"/>
  <c r="Q29" i="5"/>
  <c r="P29" i="5"/>
  <c r="W29" i="5" s="1"/>
  <c r="Z29" i="5" s="1"/>
  <c r="Q28" i="5"/>
  <c r="P28" i="5"/>
  <c r="W28" i="5" s="1"/>
  <c r="T27" i="5"/>
  <c r="Q27" i="5"/>
  <c r="AG271" i="5"/>
  <c r="Q271" i="5"/>
  <c r="P271" i="5"/>
  <c r="T182" i="5"/>
  <c r="S182" i="5"/>
  <c r="Q182" i="5"/>
  <c r="P182" i="5"/>
  <c r="T181" i="5"/>
  <c r="S181" i="5"/>
  <c r="Q181" i="5"/>
  <c r="P181" i="5"/>
  <c r="W181" i="5" s="1"/>
  <c r="P180" i="5"/>
  <c r="R180" i="5" s="1"/>
  <c r="Q179" i="5"/>
  <c r="P179" i="5"/>
  <c r="W179" i="5" s="1"/>
  <c r="Z179" i="5" s="1"/>
  <c r="AF178" i="5"/>
  <c r="AC178" i="5"/>
  <c r="Q178" i="5"/>
  <c r="P178" i="5"/>
  <c r="T177" i="5"/>
  <c r="S177" i="5"/>
  <c r="Q177" i="5"/>
  <c r="P177" i="5"/>
  <c r="P176" i="5"/>
  <c r="AF175" i="5"/>
  <c r="AC175" i="5"/>
  <c r="Q175" i="5"/>
  <c r="P175" i="5"/>
  <c r="Q174" i="5"/>
  <c r="P174" i="5"/>
  <c r="W174" i="5" s="1"/>
  <c r="Q173" i="5"/>
  <c r="P173" i="5"/>
  <c r="W173" i="5" s="1"/>
  <c r="Z173" i="5" s="1"/>
  <c r="Q172" i="5"/>
  <c r="P172" i="5"/>
  <c r="W172" i="5" s="1"/>
  <c r="T171" i="5"/>
  <c r="Q171" i="5"/>
  <c r="S171" i="5"/>
  <c r="T170" i="5"/>
  <c r="S170" i="5"/>
  <c r="Q170" i="5"/>
  <c r="P170" i="5"/>
  <c r="T169" i="5"/>
  <c r="S169" i="5"/>
  <c r="Q169" i="5"/>
  <c r="P169" i="5"/>
  <c r="W169" i="5" s="1"/>
  <c r="P168" i="5"/>
  <c r="R168" i="5" s="1"/>
  <c r="Q167" i="5"/>
  <c r="P167" i="5"/>
  <c r="W167" i="5" s="1"/>
  <c r="Z167" i="5" s="1"/>
  <c r="AF166" i="5"/>
  <c r="AC166" i="5"/>
  <c r="Q166" i="5"/>
  <c r="P166" i="5"/>
  <c r="T165" i="5"/>
  <c r="S165" i="5"/>
  <c r="Q165" i="5"/>
  <c r="P165" i="5"/>
  <c r="P164" i="5"/>
  <c r="AF163" i="5"/>
  <c r="AC163" i="5"/>
  <c r="Q163" i="5"/>
  <c r="P163" i="5"/>
  <c r="Q162" i="5"/>
  <c r="P162" i="5"/>
  <c r="W162" i="5" s="1"/>
  <c r="Q161" i="5"/>
  <c r="P161" i="5"/>
  <c r="W161" i="5" s="1"/>
  <c r="Z161" i="5" s="1"/>
  <c r="Q160" i="5"/>
  <c r="P160" i="5"/>
  <c r="W160" i="5" s="1"/>
  <c r="T159" i="5"/>
  <c r="Q159" i="5"/>
  <c r="S159" i="5"/>
  <c r="T132" i="5"/>
  <c r="S132" i="5"/>
  <c r="Q132" i="5"/>
  <c r="P132" i="5"/>
  <c r="Q131" i="5"/>
  <c r="P131" i="5"/>
  <c r="W131" i="5" s="1"/>
  <c r="P130" i="5"/>
  <c r="R130" i="5" s="1"/>
  <c r="Q129" i="5"/>
  <c r="P129" i="5"/>
  <c r="W129" i="5" s="1"/>
  <c r="Q128" i="5"/>
  <c r="P128" i="5"/>
  <c r="T127" i="5"/>
  <c r="S127" i="5"/>
  <c r="Q127" i="5"/>
  <c r="P127" i="5"/>
  <c r="P126" i="5"/>
  <c r="Q125" i="5"/>
  <c r="P125" i="5"/>
  <c r="Q124" i="5"/>
  <c r="P124" i="5"/>
  <c r="W124" i="5" s="1"/>
  <c r="Q123" i="5"/>
  <c r="P123" i="5"/>
  <c r="W123" i="5" s="1"/>
  <c r="Q122" i="5"/>
  <c r="P122" i="5"/>
  <c r="Q121" i="5"/>
  <c r="P121" i="5"/>
  <c r="W121" i="5" s="1"/>
  <c r="T120" i="5"/>
  <c r="Q120" i="5"/>
  <c r="T119" i="5"/>
  <c r="S119" i="5"/>
  <c r="Q119" i="5"/>
  <c r="P119" i="5"/>
  <c r="T118" i="5"/>
  <c r="S118" i="5"/>
  <c r="Q118" i="5"/>
  <c r="P118" i="5"/>
  <c r="W118" i="5" s="1"/>
  <c r="P117" i="5"/>
  <c r="R117" i="5" s="1"/>
  <c r="Q116" i="5"/>
  <c r="P116" i="5"/>
  <c r="W116" i="5" s="1"/>
  <c r="Z116" i="5" s="1"/>
  <c r="AF115" i="5"/>
  <c r="AC115" i="5"/>
  <c r="Q115" i="5"/>
  <c r="P115" i="5"/>
  <c r="T114" i="5"/>
  <c r="S114" i="5"/>
  <c r="Q114" i="5"/>
  <c r="P114" i="5"/>
  <c r="P113" i="5"/>
  <c r="AF112" i="5"/>
  <c r="AC112" i="5"/>
  <c r="Q112" i="5"/>
  <c r="P112" i="5"/>
  <c r="Q111" i="5"/>
  <c r="P111" i="5"/>
  <c r="W111" i="5" s="1"/>
  <c r="Q110" i="5"/>
  <c r="P110" i="5"/>
  <c r="W110" i="5" s="1"/>
  <c r="Z110" i="5" s="1"/>
  <c r="Q109" i="5"/>
  <c r="P109" i="5"/>
  <c r="W109" i="5" s="1"/>
  <c r="T108" i="5"/>
  <c r="Q108" i="5"/>
  <c r="S108" i="5"/>
  <c r="T100" i="5"/>
  <c r="S100" i="5"/>
  <c r="Q100" i="5"/>
  <c r="P100" i="5"/>
  <c r="T99" i="5"/>
  <c r="S99" i="5"/>
  <c r="Q99" i="5"/>
  <c r="P99" i="5"/>
  <c r="W99" i="5" s="1"/>
  <c r="P98" i="5"/>
  <c r="R98" i="5" s="1"/>
  <c r="Q97" i="5"/>
  <c r="P97" i="5"/>
  <c r="W97" i="5" s="1"/>
  <c r="Z97" i="5" s="1"/>
  <c r="Q96" i="5"/>
  <c r="P96" i="5"/>
  <c r="T95" i="5"/>
  <c r="S95" i="5"/>
  <c r="Q95" i="5"/>
  <c r="P95" i="5"/>
  <c r="P94" i="5"/>
  <c r="AF93" i="5"/>
  <c r="AC93" i="5"/>
  <c r="Q93" i="5"/>
  <c r="P93" i="5"/>
  <c r="Q92" i="5"/>
  <c r="P92" i="5"/>
  <c r="W92" i="5" s="1"/>
  <c r="Z92" i="5" s="1"/>
  <c r="Q91" i="5"/>
  <c r="P91" i="5"/>
  <c r="W91" i="5" s="1"/>
  <c r="Z91" i="5" s="1"/>
  <c r="Q90" i="5"/>
  <c r="P90" i="5"/>
  <c r="W90" i="5" s="1"/>
  <c r="Z90" i="5" s="1"/>
  <c r="T89" i="5"/>
  <c r="Q89" i="5"/>
  <c r="S89" i="5"/>
  <c r="T76" i="5"/>
  <c r="S76" i="5"/>
  <c r="Q76" i="5"/>
  <c r="P76" i="5"/>
  <c r="T75" i="5"/>
  <c r="S75" i="5"/>
  <c r="Q75" i="5"/>
  <c r="P75" i="5"/>
  <c r="W75" i="5" s="1"/>
  <c r="P74" i="5"/>
  <c r="R74" i="5" s="1"/>
  <c r="Q73" i="5"/>
  <c r="P73" i="5"/>
  <c r="W73" i="5" s="1"/>
  <c r="Z73" i="5" s="1"/>
  <c r="AF72" i="5"/>
  <c r="AC72" i="5"/>
  <c r="Q72" i="5"/>
  <c r="P72" i="5"/>
  <c r="T71" i="5"/>
  <c r="S71" i="5"/>
  <c r="Q71" i="5"/>
  <c r="P71" i="5"/>
  <c r="P70" i="5"/>
  <c r="AF69" i="5"/>
  <c r="AC69" i="5"/>
  <c r="Q69" i="5"/>
  <c r="P69" i="5"/>
  <c r="Q68" i="5"/>
  <c r="P68" i="5"/>
  <c r="W68" i="5" s="1"/>
  <c r="Q67" i="5"/>
  <c r="P67" i="5"/>
  <c r="W67" i="5" s="1"/>
  <c r="Z67" i="5" s="1"/>
  <c r="Q66" i="5"/>
  <c r="P66" i="5"/>
  <c r="W66" i="5" s="1"/>
  <c r="T65" i="5"/>
  <c r="Q65" i="5"/>
  <c r="T64" i="5"/>
  <c r="S64" i="5"/>
  <c r="Q64" i="5"/>
  <c r="P64" i="5"/>
  <c r="T63" i="5"/>
  <c r="S63" i="5"/>
  <c r="Q63" i="5"/>
  <c r="P63" i="5"/>
  <c r="W63" i="5" s="1"/>
  <c r="P62" i="5"/>
  <c r="R62" i="5" s="1"/>
  <c r="Q61" i="5"/>
  <c r="P61" i="5"/>
  <c r="W61" i="5" s="1"/>
  <c r="Z61" i="5" s="1"/>
  <c r="AF60" i="5"/>
  <c r="AC60" i="5"/>
  <c r="Q60" i="5"/>
  <c r="P60" i="5"/>
  <c r="T59" i="5"/>
  <c r="S59" i="5"/>
  <c r="Q59" i="5"/>
  <c r="P59" i="5"/>
  <c r="AF58" i="5"/>
  <c r="AC58" i="5"/>
  <c r="P58" i="5"/>
  <c r="AF57" i="5"/>
  <c r="AC57" i="5"/>
  <c r="Q57" i="5"/>
  <c r="P57" i="5"/>
  <c r="Q56" i="5"/>
  <c r="P56" i="5"/>
  <c r="W56" i="5" s="1"/>
  <c r="Q55" i="5"/>
  <c r="P55" i="5"/>
  <c r="W55" i="5" s="1"/>
  <c r="Z55" i="5" s="1"/>
  <c r="Q54" i="5"/>
  <c r="P54" i="5"/>
  <c r="W54" i="5" s="1"/>
  <c r="T53" i="5"/>
  <c r="Q53" i="5"/>
  <c r="Q52" i="5"/>
  <c r="P52" i="5"/>
  <c r="X51" i="5"/>
  <c r="Q51" i="5"/>
  <c r="P51" i="5"/>
  <c r="P50" i="5"/>
  <c r="R50" i="5" s="1"/>
  <c r="X48" i="5"/>
  <c r="Q48" i="5"/>
  <c r="P48" i="5"/>
  <c r="W48" i="5" s="1"/>
  <c r="AC46" i="5"/>
  <c r="Q46" i="5"/>
  <c r="P46" i="5"/>
  <c r="Q45" i="5"/>
  <c r="P45" i="5"/>
  <c r="AG43" i="5"/>
  <c r="AC43" i="5"/>
  <c r="Q43" i="5"/>
  <c r="P43" i="5"/>
  <c r="AA42" i="5"/>
  <c r="X42" i="5"/>
  <c r="Q42" i="5"/>
  <c r="P42" i="5"/>
  <c r="AA41" i="5"/>
  <c r="X41" i="5"/>
  <c r="Q41" i="5"/>
  <c r="P41" i="5"/>
  <c r="AA40" i="5"/>
  <c r="X40" i="5"/>
  <c r="Q40" i="5"/>
  <c r="P40" i="5"/>
  <c r="W40" i="5" s="1"/>
  <c r="T39" i="5"/>
  <c r="Q39" i="5"/>
  <c r="T22" i="5"/>
  <c r="S22" i="5"/>
  <c r="Q22" i="5"/>
  <c r="P22" i="5"/>
  <c r="AA21" i="5"/>
  <c r="X21" i="5"/>
  <c r="T21" i="5"/>
  <c r="S21" i="5"/>
  <c r="Q21" i="5"/>
  <c r="P21" i="5"/>
  <c r="P20" i="5"/>
  <c r="R20" i="5" s="1"/>
  <c r="AA19" i="5"/>
  <c r="X19" i="5"/>
  <c r="Q19" i="5"/>
  <c r="P19" i="5"/>
  <c r="Q18" i="5"/>
  <c r="P18" i="5"/>
  <c r="T17" i="5"/>
  <c r="S17" i="5"/>
  <c r="Q17" i="5"/>
  <c r="P17" i="5"/>
  <c r="AG16" i="5"/>
  <c r="AC16" i="5"/>
  <c r="Q16" i="5"/>
  <c r="P16" i="5"/>
  <c r="X14" i="5"/>
  <c r="Q14" i="5"/>
  <c r="P14" i="5"/>
  <c r="X13" i="5"/>
  <c r="Q13" i="5"/>
  <c r="P13" i="5"/>
  <c r="AA12" i="5"/>
  <c r="X12" i="5"/>
  <c r="Q12" i="5"/>
  <c r="P12" i="5"/>
  <c r="W12" i="5" s="1"/>
  <c r="Z12" i="5" s="1"/>
  <c r="T11" i="5"/>
  <c r="Q11" i="5"/>
  <c r="AJ62" i="5" l="1"/>
  <c r="AI62" i="5"/>
  <c r="AB161" i="5"/>
  <c r="AB67" i="5"/>
  <c r="AB78" i="5"/>
  <c r="R44" i="5"/>
  <c r="S44" i="5" s="1"/>
  <c r="U44" i="5" s="1"/>
  <c r="U82" i="5"/>
  <c r="U113" i="5"/>
  <c r="AB55" i="5"/>
  <c r="AB116" i="5"/>
  <c r="AB191" i="5"/>
  <c r="AB197" i="5"/>
  <c r="U32" i="5"/>
  <c r="AB143" i="5"/>
  <c r="AB79" i="5"/>
  <c r="U94" i="5"/>
  <c r="U140" i="5"/>
  <c r="AB73" i="5"/>
  <c r="AB29" i="5"/>
  <c r="AB35" i="5"/>
  <c r="U70" i="5"/>
  <c r="AB91" i="5"/>
  <c r="AB149" i="5"/>
  <c r="AB203" i="5"/>
  <c r="AB249" i="5"/>
  <c r="AB179" i="5"/>
  <c r="AB87" i="5"/>
  <c r="R31" i="5"/>
  <c r="AE31" i="5" s="1"/>
  <c r="AB80" i="5"/>
  <c r="AB61" i="5"/>
  <c r="AB90" i="5"/>
  <c r="AB92" i="5"/>
  <c r="AB97" i="5"/>
  <c r="AB110" i="5"/>
  <c r="AB167" i="5"/>
  <c r="AB173" i="5"/>
  <c r="AB137" i="5"/>
  <c r="AB155" i="5"/>
  <c r="AB185" i="5"/>
  <c r="AB261" i="5"/>
  <c r="AB255" i="5"/>
  <c r="AB237" i="5"/>
  <c r="AB85" i="5"/>
  <c r="R15" i="5"/>
  <c r="S15" i="5"/>
  <c r="U15" i="5" s="1"/>
  <c r="U77" i="5"/>
  <c r="AB267" i="5"/>
  <c r="AB243" i="5"/>
  <c r="Z56" i="5"/>
  <c r="AB56" i="5" s="1"/>
  <c r="Z68" i="5"/>
  <c r="AB68" i="5" s="1"/>
  <c r="Z172" i="5"/>
  <c r="AB172" i="5" s="1"/>
  <c r="Z174" i="5"/>
  <c r="AB174" i="5" s="1"/>
  <c r="Z148" i="5"/>
  <c r="AB148" i="5" s="1"/>
  <c r="Z150" i="5"/>
  <c r="AB150" i="5" s="1"/>
  <c r="Z248" i="5"/>
  <c r="AB248" i="5" s="1"/>
  <c r="Z250" i="5"/>
  <c r="AB250" i="5" s="1"/>
  <c r="Z121" i="5"/>
  <c r="AB121" i="5" s="1"/>
  <c r="Z66" i="5"/>
  <c r="AB66" i="5" s="1"/>
  <c r="Z109" i="5"/>
  <c r="AB109" i="5" s="1"/>
  <c r="Z111" i="5"/>
  <c r="AB111" i="5" s="1"/>
  <c r="Z63" i="5"/>
  <c r="AB63" i="5" s="1"/>
  <c r="Z99" i="5"/>
  <c r="AB99" i="5" s="1"/>
  <c r="Z131" i="5"/>
  <c r="AB131" i="5" s="1"/>
  <c r="Z169" i="5"/>
  <c r="AB169" i="5" s="1"/>
  <c r="Z145" i="5"/>
  <c r="AB145" i="5" s="1"/>
  <c r="AB193" i="5"/>
  <c r="Z205" i="5"/>
  <c r="AB205" i="5" s="1"/>
  <c r="Z269" i="5"/>
  <c r="AB269" i="5" s="1"/>
  <c r="Z245" i="5"/>
  <c r="AB245" i="5" s="1"/>
  <c r="Z54" i="5"/>
  <c r="AB54" i="5" s="1"/>
  <c r="Z160" i="5"/>
  <c r="AB160" i="5" s="1"/>
  <c r="Z162" i="5"/>
  <c r="AB162" i="5" s="1"/>
  <c r="Z28" i="5"/>
  <c r="AB28" i="5" s="1"/>
  <c r="Z30" i="5"/>
  <c r="AB30" i="5" s="1"/>
  <c r="Z136" i="5"/>
  <c r="AB136" i="5" s="1"/>
  <c r="Z138" i="5"/>
  <c r="AB138" i="5" s="1"/>
  <c r="Z184" i="5"/>
  <c r="AB184" i="5" s="1"/>
  <c r="Z186" i="5"/>
  <c r="AB186" i="5" s="1"/>
  <c r="Z260" i="5"/>
  <c r="AB260" i="5" s="1"/>
  <c r="Z262" i="5"/>
  <c r="AB262" i="5" s="1"/>
  <c r="Z236" i="5"/>
  <c r="AB236" i="5" s="1"/>
  <c r="Z238" i="5"/>
  <c r="AB238" i="5" s="1"/>
  <c r="Z124" i="5"/>
  <c r="AB124" i="5" s="1"/>
  <c r="Z75" i="5"/>
  <c r="AB75" i="5" s="1"/>
  <c r="Z118" i="5"/>
  <c r="AB118" i="5" s="1"/>
  <c r="Z181" i="5"/>
  <c r="AB181" i="5" s="1"/>
  <c r="Z37" i="5"/>
  <c r="AB37" i="5" s="1"/>
  <c r="Z157" i="5"/>
  <c r="AB157" i="5" s="1"/>
  <c r="Z257" i="5"/>
  <c r="AB257" i="5" s="1"/>
  <c r="AH31" i="5"/>
  <c r="Z129" i="5"/>
  <c r="AB129" i="5" s="1"/>
  <c r="Z123" i="5"/>
  <c r="AB123" i="5" s="1"/>
  <c r="U87" i="5"/>
  <c r="R88" i="5"/>
  <c r="R82" i="5"/>
  <c r="AB12" i="5"/>
  <c r="AH81" i="5"/>
  <c r="R83" i="5"/>
  <c r="U83" i="5"/>
  <c r="R85" i="5"/>
  <c r="Y85" i="5" s="1"/>
  <c r="R77" i="5"/>
  <c r="R241" i="5"/>
  <c r="R242" i="5"/>
  <c r="R84" i="5"/>
  <c r="AE84" i="5" s="1"/>
  <c r="R79" i="5"/>
  <c r="Y79" i="5" s="1"/>
  <c r="R245" i="5"/>
  <c r="Y245" i="5" s="1"/>
  <c r="AH84" i="5"/>
  <c r="R270" i="5"/>
  <c r="R258" i="5"/>
  <c r="R235" i="5"/>
  <c r="R236" i="5"/>
  <c r="Y236" i="5" s="1"/>
  <c r="U245" i="5"/>
  <c r="R246" i="5"/>
  <c r="R80" i="5"/>
  <c r="Y80" i="5" s="1"/>
  <c r="R81" i="5"/>
  <c r="AE81" i="5" s="1"/>
  <c r="R87" i="5"/>
  <c r="Y87" i="5" s="1"/>
  <c r="U88" i="5"/>
  <c r="R78" i="5"/>
  <c r="Y78" i="5" s="1"/>
  <c r="U258" i="5"/>
  <c r="R240" i="5"/>
  <c r="R238" i="5"/>
  <c r="Y238" i="5" s="1"/>
  <c r="AH239" i="5"/>
  <c r="U246" i="5"/>
  <c r="S235" i="5"/>
  <c r="U235" i="5" s="1"/>
  <c r="R237" i="5"/>
  <c r="Y237" i="5" s="1"/>
  <c r="R262" i="5"/>
  <c r="Y262" i="5" s="1"/>
  <c r="R263" i="5"/>
  <c r="AE263" i="5" s="1"/>
  <c r="AH263" i="5"/>
  <c r="R254" i="5"/>
  <c r="R239" i="5"/>
  <c r="AE239" i="5" s="1"/>
  <c r="U241" i="5"/>
  <c r="R243" i="5"/>
  <c r="Y243" i="5" s="1"/>
  <c r="R251" i="5"/>
  <c r="AE251" i="5" s="1"/>
  <c r="R255" i="5"/>
  <c r="Y255" i="5" s="1"/>
  <c r="R259" i="5"/>
  <c r="U247" i="5"/>
  <c r="U265" i="5"/>
  <c r="R269" i="5"/>
  <c r="Y269" i="5" s="1"/>
  <c r="R253" i="5"/>
  <c r="U257" i="5"/>
  <c r="R248" i="5"/>
  <c r="Y248" i="5" s="1"/>
  <c r="R252" i="5"/>
  <c r="R247" i="5"/>
  <c r="R250" i="5"/>
  <c r="Y250" i="5" s="1"/>
  <c r="AH251" i="5"/>
  <c r="U253" i="5"/>
  <c r="R249" i="5"/>
  <c r="Y249" i="5" s="1"/>
  <c r="R257" i="5"/>
  <c r="Y257" i="5" s="1"/>
  <c r="R260" i="5"/>
  <c r="Y260" i="5" s="1"/>
  <c r="S259" i="5"/>
  <c r="U259" i="5" s="1"/>
  <c r="R264" i="5"/>
  <c r="R267" i="5"/>
  <c r="Y267" i="5" s="1"/>
  <c r="U270" i="5"/>
  <c r="R265" i="5"/>
  <c r="R266" i="5"/>
  <c r="U269" i="5"/>
  <c r="R261" i="5"/>
  <c r="Y261" i="5" s="1"/>
  <c r="R222" i="5"/>
  <c r="Y222" i="5" s="1"/>
  <c r="R223" i="5"/>
  <c r="AE223" i="5" s="1"/>
  <c r="R221" i="5"/>
  <c r="S221" i="5"/>
  <c r="U221" i="5" s="1"/>
  <c r="R224" i="5"/>
  <c r="R225" i="5"/>
  <c r="AH223" i="5"/>
  <c r="Z222" i="5"/>
  <c r="AB222" i="5" s="1"/>
  <c r="U225" i="5"/>
  <c r="R217" i="5"/>
  <c r="Y217" i="5" s="1"/>
  <c r="R209" i="5"/>
  <c r="AB229" i="5"/>
  <c r="R230" i="5"/>
  <c r="R227" i="5"/>
  <c r="Y227" i="5" s="1"/>
  <c r="U230" i="5"/>
  <c r="U215" i="5"/>
  <c r="R212" i="5"/>
  <c r="R213" i="5"/>
  <c r="AE213" i="5" s="1"/>
  <c r="R215" i="5"/>
  <c r="R216" i="5"/>
  <c r="U220" i="5"/>
  <c r="R229" i="5"/>
  <c r="Y229" i="5" s="1"/>
  <c r="R208" i="5"/>
  <c r="W209" i="5"/>
  <c r="Z227" i="5"/>
  <c r="AB227" i="5" s="1"/>
  <c r="R150" i="5"/>
  <c r="Y150" i="5" s="1"/>
  <c r="AH151" i="5"/>
  <c r="R153" i="5"/>
  <c r="R185" i="5"/>
  <c r="Y185" i="5" s="1"/>
  <c r="R189" i="5"/>
  <c r="R196" i="5"/>
  <c r="AE196" i="5" s="1"/>
  <c r="R198" i="5"/>
  <c r="AE198" i="5" s="1"/>
  <c r="R226" i="5"/>
  <c r="R220" i="5"/>
  <c r="Z219" i="5"/>
  <c r="AB219" i="5" s="1"/>
  <c r="R210" i="5"/>
  <c r="AC210" i="5" s="1"/>
  <c r="AE210" i="5" s="1"/>
  <c r="R214" i="5"/>
  <c r="R219" i="5"/>
  <c r="Y219" i="5" s="1"/>
  <c r="U201" i="5"/>
  <c r="R203" i="5"/>
  <c r="Y203" i="5" s="1"/>
  <c r="U206" i="5"/>
  <c r="S208" i="5"/>
  <c r="U208" i="5" s="1"/>
  <c r="W212" i="5"/>
  <c r="Z212" i="5" s="1"/>
  <c r="AB212" i="5" s="1"/>
  <c r="AH213" i="5"/>
  <c r="Z211" i="5"/>
  <c r="AB211" i="5" s="1"/>
  <c r="Z217" i="5"/>
  <c r="AB217" i="5" s="1"/>
  <c r="R211" i="5"/>
  <c r="Y211" i="5" s="1"/>
  <c r="R206" i="5"/>
  <c r="R205" i="5"/>
  <c r="Y205" i="5" s="1"/>
  <c r="R199" i="5"/>
  <c r="U195" i="5"/>
  <c r="R195" i="5"/>
  <c r="AH198" i="5"/>
  <c r="U146" i="5"/>
  <c r="U194" i="5"/>
  <c r="R201" i="5"/>
  <c r="R202" i="5"/>
  <c r="R197" i="5"/>
  <c r="Y197" i="5" s="1"/>
  <c r="R194" i="5"/>
  <c r="U183" i="5"/>
  <c r="R184" i="5"/>
  <c r="Y184" i="5" s="1"/>
  <c r="R187" i="5"/>
  <c r="AE187" i="5" s="1"/>
  <c r="R152" i="5"/>
  <c r="R155" i="5"/>
  <c r="Y155" i="5" s="1"/>
  <c r="R188" i="5"/>
  <c r="R190" i="5"/>
  <c r="AH154" i="5"/>
  <c r="U189" i="5"/>
  <c r="U135" i="5"/>
  <c r="R146" i="5"/>
  <c r="R147" i="5"/>
  <c r="AH187" i="5"/>
  <c r="U193" i="5"/>
  <c r="R183" i="5"/>
  <c r="R186" i="5"/>
  <c r="Y186" i="5" s="1"/>
  <c r="R191" i="5"/>
  <c r="Y191" i="5" s="1"/>
  <c r="R193" i="5"/>
  <c r="Y193" i="5" s="1"/>
  <c r="R135" i="5"/>
  <c r="R149" i="5"/>
  <c r="Y149" i="5" s="1"/>
  <c r="R158" i="5"/>
  <c r="U89" i="5"/>
  <c r="R70" i="5"/>
  <c r="R94" i="5"/>
  <c r="U95" i="5"/>
  <c r="R97" i="5"/>
  <c r="Y97" i="5" s="1"/>
  <c r="R139" i="5"/>
  <c r="AE139" i="5" s="1"/>
  <c r="R157" i="5"/>
  <c r="Y157" i="5" s="1"/>
  <c r="S147" i="5"/>
  <c r="U147" i="5" s="1"/>
  <c r="R151" i="5"/>
  <c r="AE151" i="5" s="1"/>
  <c r="U145" i="5"/>
  <c r="R148" i="5"/>
  <c r="Y148" i="5" s="1"/>
  <c r="R154" i="5"/>
  <c r="AE154" i="5" s="1"/>
  <c r="U157" i="5"/>
  <c r="U158" i="5"/>
  <c r="R141" i="5"/>
  <c r="AH142" i="5"/>
  <c r="R137" i="5"/>
  <c r="Y137" i="5" s="1"/>
  <c r="R160" i="5"/>
  <c r="Y160" i="5" s="1"/>
  <c r="U181" i="5"/>
  <c r="R182" i="5"/>
  <c r="R38" i="5"/>
  <c r="R140" i="5"/>
  <c r="U141" i="5"/>
  <c r="R143" i="5"/>
  <c r="Y143" i="5" s="1"/>
  <c r="R27" i="5"/>
  <c r="R138" i="5"/>
  <c r="Y138" i="5" s="1"/>
  <c r="R145" i="5"/>
  <c r="Y145" i="5" s="1"/>
  <c r="R164" i="5"/>
  <c r="R32" i="5"/>
  <c r="U33" i="5"/>
  <c r="AH139" i="5"/>
  <c r="R37" i="5"/>
  <c r="Y37" i="5" s="1"/>
  <c r="R142" i="5"/>
  <c r="AE142" i="5" s="1"/>
  <c r="R136" i="5"/>
  <c r="Y136" i="5" s="1"/>
  <c r="U76" i="5"/>
  <c r="U17" i="5"/>
  <c r="R46" i="5"/>
  <c r="AE46" i="5" s="1"/>
  <c r="R55" i="5"/>
  <c r="Y55" i="5" s="1"/>
  <c r="R30" i="5"/>
  <c r="Y30" i="5" s="1"/>
  <c r="R33" i="5"/>
  <c r="U22" i="5"/>
  <c r="R176" i="5"/>
  <c r="S27" i="5"/>
  <c r="U27" i="5" s="1"/>
  <c r="R29" i="5"/>
  <c r="Y29" i="5" s="1"/>
  <c r="R89" i="5"/>
  <c r="R95" i="5"/>
  <c r="R165" i="5"/>
  <c r="R39" i="5"/>
  <c r="S39" i="5" s="1"/>
  <c r="U39" i="5" s="1"/>
  <c r="AH58" i="5"/>
  <c r="R12" i="5"/>
  <c r="Y12" i="5" s="1"/>
  <c r="R71" i="5"/>
  <c r="AH72" i="5"/>
  <c r="U114" i="5"/>
  <c r="U171" i="5"/>
  <c r="AH178" i="5"/>
  <c r="R35" i="5"/>
  <c r="Y35" i="5" s="1"/>
  <c r="U99" i="5"/>
  <c r="R125" i="5"/>
  <c r="AC125" i="5" s="1"/>
  <c r="R42" i="5"/>
  <c r="R43" i="5"/>
  <c r="AE43" i="5" s="1"/>
  <c r="AF43" i="5" s="1"/>
  <c r="AH43" i="5" s="1"/>
  <c r="AH69" i="5"/>
  <c r="R109" i="5"/>
  <c r="Y109" i="5" s="1"/>
  <c r="R112" i="5"/>
  <c r="AE112" i="5" s="1"/>
  <c r="R28" i="5"/>
  <c r="Y28" i="5" s="1"/>
  <c r="R34" i="5"/>
  <c r="U37" i="5"/>
  <c r="U38" i="5"/>
  <c r="R72" i="5"/>
  <c r="AE72" i="5" s="1"/>
  <c r="R113" i="5"/>
  <c r="U132" i="5"/>
  <c r="U159" i="5"/>
  <c r="R163" i="5"/>
  <c r="AE163" i="5" s="1"/>
  <c r="U165" i="5"/>
  <c r="R174" i="5"/>
  <c r="Y174" i="5" s="1"/>
  <c r="R175" i="5"/>
  <c r="AE175" i="5" s="1"/>
  <c r="W42" i="5"/>
  <c r="R52" i="5"/>
  <c r="S52" i="5" s="1"/>
  <c r="U52" i="5" s="1"/>
  <c r="R59" i="5"/>
  <c r="AH60" i="5"/>
  <c r="U64" i="5"/>
  <c r="R67" i="5"/>
  <c r="Y67" i="5" s="1"/>
  <c r="U71" i="5"/>
  <c r="R75" i="5"/>
  <c r="Y75" i="5" s="1"/>
  <c r="R100" i="5"/>
  <c r="R114" i="5"/>
  <c r="R115" i="5"/>
  <c r="AE115" i="5" s="1"/>
  <c r="AH115" i="5"/>
  <c r="R124" i="5"/>
  <c r="Y124" i="5" s="1"/>
  <c r="U127" i="5"/>
  <c r="AH163" i="5"/>
  <c r="U182" i="5"/>
  <c r="R54" i="5"/>
  <c r="Y54" i="5" s="1"/>
  <c r="R13" i="5"/>
  <c r="R16" i="5"/>
  <c r="AE16" i="5" s="1"/>
  <c r="R17" i="5"/>
  <c r="R18" i="5"/>
  <c r="R45" i="5"/>
  <c r="S45" i="5" s="1"/>
  <c r="U45" i="5" s="1"/>
  <c r="R58" i="5"/>
  <c r="AE58" i="5" s="1"/>
  <c r="U63" i="5"/>
  <c r="R64" i="5"/>
  <c r="R65" i="5"/>
  <c r="R73" i="5"/>
  <c r="Y73" i="5" s="1"/>
  <c r="U75" i="5"/>
  <c r="R76" i="5"/>
  <c r="R93" i="5"/>
  <c r="AE93" i="5" s="1"/>
  <c r="R96" i="5"/>
  <c r="R119" i="5"/>
  <c r="R128" i="5"/>
  <c r="R161" i="5"/>
  <c r="Y161" i="5" s="1"/>
  <c r="AH166" i="5"/>
  <c r="R173" i="5"/>
  <c r="Y173" i="5" s="1"/>
  <c r="U177" i="5"/>
  <c r="R179" i="5"/>
  <c r="Y179" i="5" s="1"/>
  <c r="R91" i="5"/>
  <c r="Y91" i="5" s="1"/>
  <c r="U118" i="5"/>
  <c r="R60" i="5"/>
  <c r="AE60" i="5" s="1"/>
  <c r="R66" i="5"/>
  <c r="Y66" i="5" s="1"/>
  <c r="R92" i="5"/>
  <c r="Y92" i="5" s="1"/>
  <c r="R99" i="5"/>
  <c r="Y99" i="5" s="1"/>
  <c r="R116" i="5"/>
  <c r="Y116" i="5" s="1"/>
  <c r="R121" i="5"/>
  <c r="Y121" i="5" s="1"/>
  <c r="R131" i="5"/>
  <c r="Y131" i="5" s="1"/>
  <c r="R169" i="5"/>
  <c r="Y169" i="5" s="1"/>
  <c r="R171" i="5"/>
  <c r="AH175" i="5"/>
  <c r="R22" i="5"/>
  <c r="R48" i="5"/>
  <c r="Y48" i="5" s="1"/>
  <c r="Z48" i="5" s="1"/>
  <c r="AB48" i="5" s="1"/>
  <c r="U108" i="5"/>
  <c r="R129" i="5"/>
  <c r="Y129" i="5" s="1"/>
  <c r="R181" i="5"/>
  <c r="Y181" i="5" s="1"/>
  <c r="R271" i="5"/>
  <c r="AC271" i="5" s="1"/>
  <c r="AH16" i="5"/>
  <c r="R40" i="5"/>
  <c r="Y40" i="5" s="1"/>
  <c r="Z40" i="5" s="1"/>
  <c r="AB40" i="5" s="1"/>
  <c r="R57" i="5"/>
  <c r="AE57" i="5" s="1"/>
  <c r="AH57" i="5"/>
  <c r="R68" i="5"/>
  <c r="Y68" i="5" s="1"/>
  <c r="R69" i="5"/>
  <c r="AE69" i="5" s="1"/>
  <c r="AH93" i="5"/>
  <c r="U100" i="5"/>
  <c r="R108" i="5"/>
  <c r="R111" i="5"/>
  <c r="Y111" i="5" s="1"/>
  <c r="AH112" i="5"/>
  <c r="U119" i="5"/>
  <c r="R122" i="5"/>
  <c r="AC122" i="5" s="1"/>
  <c r="AE122" i="5" s="1"/>
  <c r="R126" i="5"/>
  <c r="R132" i="5"/>
  <c r="R159" i="5"/>
  <c r="R162" i="5"/>
  <c r="Y162" i="5" s="1"/>
  <c r="R166" i="5"/>
  <c r="AE166" i="5" s="1"/>
  <c r="R167" i="5"/>
  <c r="Y167" i="5" s="1"/>
  <c r="U169" i="5"/>
  <c r="U170" i="5"/>
  <c r="R177" i="5"/>
  <c r="R178" i="5"/>
  <c r="AE178" i="5" s="1"/>
  <c r="R110" i="5"/>
  <c r="Y110" i="5" s="1"/>
  <c r="W21" i="5"/>
  <c r="Z21" i="5" s="1"/>
  <c r="AB21" i="5" s="1"/>
  <c r="R21" i="5"/>
  <c r="R172" i="5"/>
  <c r="Y172" i="5" s="1"/>
  <c r="S11" i="5"/>
  <c r="U11" i="5" s="1"/>
  <c r="R11" i="5"/>
  <c r="W13" i="5"/>
  <c r="Z13" i="5" s="1"/>
  <c r="AB13" i="5" s="1"/>
  <c r="W19" i="5"/>
  <c r="Z19" i="5" s="1"/>
  <c r="AB19" i="5" s="1"/>
  <c r="R19" i="5"/>
  <c r="U59" i="5"/>
  <c r="S65" i="5"/>
  <c r="U65" i="5" s="1"/>
  <c r="R90" i="5"/>
  <c r="Y90" i="5" s="1"/>
  <c r="S120" i="5"/>
  <c r="U120" i="5" s="1"/>
  <c r="R120" i="5"/>
  <c r="S53" i="5"/>
  <c r="U53" i="5" s="1"/>
  <c r="R53" i="5"/>
  <c r="R61" i="5"/>
  <c r="Y61" i="5" s="1"/>
  <c r="R123" i="5"/>
  <c r="Y123" i="5" s="1"/>
  <c r="W14" i="5"/>
  <c r="Z14" i="5" s="1"/>
  <c r="AB14" i="5" s="1"/>
  <c r="R14" i="5"/>
  <c r="W41" i="5"/>
  <c r="R41" i="5"/>
  <c r="R118" i="5"/>
  <c r="Y118" i="5" s="1"/>
  <c r="U21" i="5"/>
  <c r="W51" i="5"/>
  <c r="R51" i="5"/>
  <c r="S51" i="5" s="1"/>
  <c r="U51" i="5" s="1"/>
  <c r="R56" i="5"/>
  <c r="Y56" i="5" s="1"/>
  <c r="R63" i="5"/>
  <c r="Y63" i="5" s="1"/>
  <c r="R127" i="5"/>
  <c r="R170" i="5"/>
  <c r="AJ34" i="5" l="1"/>
  <c r="AI34" i="5"/>
  <c r="AF46" i="5"/>
  <c r="AH46" i="5" s="1"/>
  <c r="AF271" i="5"/>
  <c r="AH271" i="5" s="1"/>
  <c r="AE271" i="5"/>
  <c r="AE125" i="5"/>
  <c r="AF125" i="5"/>
  <c r="AH125" i="5" s="1"/>
  <c r="AF210" i="5"/>
  <c r="AH210" i="5" s="1"/>
  <c r="Y13" i="5"/>
  <c r="Z209" i="5"/>
  <c r="AB209" i="5" s="1"/>
  <c r="Y209" i="5"/>
  <c r="Y212" i="5"/>
  <c r="Y42" i="5"/>
  <c r="Z42" i="5" s="1"/>
  <c r="AB42" i="5" s="1"/>
  <c r="AF122" i="5"/>
  <c r="AH122" i="5" s="1"/>
  <c r="Y14" i="5"/>
  <c r="Y21" i="5"/>
  <c r="Y51" i="5"/>
  <c r="Z51" i="5" s="1"/>
  <c r="AB51" i="5" s="1"/>
  <c r="Y41" i="5"/>
  <c r="Z41" i="5" s="1"/>
  <c r="AB41" i="5" s="1"/>
  <c r="Y19" i="5"/>
</calcChain>
</file>

<file path=xl/comments1.xml><?xml version="1.0" encoding="utf-8"?>
<comments xmlns="http://schemas.openxmlformats.org/spreadsheetml/2006/main">
  <authors>
    <author>Luciana Santos</author>
    <author>joao.pellegrini</author>
  </authors>
  <commentList>
    <comment ref="P11" authorId="0" shapeId="0">
      <text>
        <r>
          <rPr>
            <b/>
            <sz val="9"/>
            <color indexed="81"/>
            <rFont val="Segoe UI"/>
            <family val="2"/>
          </rPr>
          <t>Luciana Santos:</t>
        </r>
        <r>
          <rPr>
            <sz val="9"/>
            <color indexed="81"/>
            <rFont val="Segoe UI"/>
            <family val="2"/>
          </rPr>
          <t xml:space="preserve">
Base de Cálculo do ICMS considerado nas operações de importação.</t>
        </r>
      </text>
    </comment>
    <comment ref="E13" authorId="0" shapeId="0">
      <text>
        <r>
          <rPr>
            <b/>
            <sz val="9"/>
            <color indexed="81"/>
            <rFont val="Segoe UI"/>
            <family val="2"/>
          </rPr>
          <t>Luciana Santos:</t>
        </r>
        <r>
          <rPr>
            <sz val="9"/>
            <color indexed="81"/>
            <rFont val="Segoe UI"/>
            <family val="2"/>
          </rPr>
          <t xml:space="preserve">
Declaração dos valores na nota. Sem a declaração dos valores nas apurações ou guia de recolhimento na entrada. </t>
        </r>
      </text>
    </comment>
    <comment ref="P27" authorId="0" shapeId="0">
      <text>
        <r>
          <rPr>
            <b/>
            <sz val="9"/>
            <color indexed="81"/>
            <rFont val="Segoe UI"/>
            <family val="2"/>
          </rPr>
          <t>Luciana Santos:</t>
        </r>
        <r>
          <rPr>
            <sz val="9"/>
            <color indexed="81"/>
            <rFont val="Segoe UI"/>
            <family val="2"/>
          </rPr>
          <t xml:space="preserve">
Base de Cálculo do ICMS considerado nas operações de importação.</t>
        </r>
      </text>
    </comment>
    <comment ref="E29" authorId="0" shapeId="0">
      <text>
        <r>
          <rPr>
            <b/>
            <sz val="9"/>
            <color indexed="81"/>
            <rFont val="Segoe UI"/>
            <family val="2"/>
          </rPr>
          <t>Luciana Santos:</t>
        </r>
        <r>
          <rPr>
            <sz val="9"/>
            <color indexed="81"/>
            <rFont val="Segoe UI"/>
            <family val="2"/>
          </rPr>
          <t xml:space="preserve">
Declaração dos valores na nota. Sem a declaração dos valores nas apurações ou guia de recolhimento na entrada. </t>
        </r>
      </text>
    </comment>
    <comment ref="P39" authorId="0" shapeId="0">
      <text>
        <r>
          <rPr>
            <b/>
            <sz val="9"/>
            <color indexed="81"/>
            <rFont val="Segoe UI"/>
            <family val="2"/>
          </rPr>
          <t>Luciana Santos:</t>
        </r>
        <r>
          <rPr>
            <sz val="9"/>
            <color indexed="81"/>
            <rFont val="Segoe UI"/>
            <family val="2"/>
          </rPr>
          <t xml:space="preserve">
Base de Cálculo do ICMS considerado nas operações de importação.</t>
        </r>
      </text>
    </comment>
    <comment ref="E41" authorId="0" shapeId="0">
      <text>
        <r>
          <rPr>
            <b/>
            <sz val="9"/>
            <color indexed="81"/>
            <rFont val="Segoe UI"/>
            <family val="2"/>
          </rPr>
          <t>Luciana Santos:</t>
        </r>
        <r>
          <rPr>
            <sz val="9"/>
            <color indexed="81"/>
            <rFont val="Segoe UI"/>
            <family val="2"/>
          </rPr>
          <t xml:space="preserve">
Declaração dos valores na nota. Sem a declaração dos valores nas apurações ou guia de recolhimento na entrada. </t>
        </r>
      </text>
    </comment>
    <comment ref="P53" authorId="0" shapeId="0">
      <text>
        <r>
          <rPr>
            <b/>
            <sz val="9"/>
            <color indexed="81"/>
            <rFont val="Segoe UI"/>
            <family val="2"/>
          </rPr>
          <t>Luciana Santos:</t>
        </r>
        <r>
          <rPr>
            <sz val="9"/>
            <color indexed="81"/>
            <rFont val="Segoe UI"/>
            <family val="2"/>
          </rPr>
          <t xml:space="preserve">
Base de Cálculo do ICMS considerado nas operações de importação.</t>
        </r>
      </text>
    </comment>
    <comment ref="E55" authorId="0" shapeId="0">
      <text>
        <r>
          <rPr>
            <b/>
            <sz val="9"/>
            <color indexed="81"/>
            <rFont val="Segoe UI"/>
            <family val="2"/>
          </rPr>
          <t>Luciana Santos:</t>
        </r>
        <r>
          <rPr>
            <sz val="9"/>
            <color indexed="81"/>
            <rFont val="Segoe UI"/>
            <family val="2"/>
          </rPr>
          <t xml:space="preserve">
Declaração dos valores na nota. Sem a declaração dos valores nas apurações ou guia de recolhimento na entrada. </t>
        </r>
      </text>
    </comment>
    <comment ref="P65" authorId="0" shapeId="0">
      <text>
        <r>
          <rPr>
            <b/>
            <sz val="9"/>
            <color indexed="81"/>
            <rFont val="Segoe UI"/>
            <family val="2"/>
          </rPr>
          <t>Luciana Santos:</t>
        </r>
        <r>
          <rPr>
            <sz val="9"/>
            <color indexed="81"/>
            <rFont val="Segoe UI"/>
            <family val="2"/>
          </rPr>
          <t xml:space="preserve">
Base de Cálculo do ICMS considerado nas operações de importação.</t>
        </r>
      </text>
    </comment>
    <comment ref="E67" authorId="0" shapeId="0">
      <text>
        <r>
          <rPr>
            <b/>
            <sz val="9"/>
            <color indexed="81"/>
            <rFont val="Segoe UI"/>
            <family val="2"/>
          </rPr>
          <t>Luciana Santos:</t>
        </r>
        <r>
          <rPr>
            <sz val="9"/>
            <color indexed="81"/>
            <rFont val="Segoe UI"/>
            <family val="2"/>
          </rPr>
          <t xml:space="preserve">
Declaração dos valores na nota. Sem a declaração dos valores nas apurações ou guia de recolhimento na entrada. </t>
        </r>
      </text>
    </comment>
    <comment ref="P77" authorId="0" shapeId="0">
      <text>
        <r>
          <rPr>
            <b/>
            <sz val="9"/>
            <color indexed="81"/>
            <rFont val="Segoe UI"/>
            <family val="2"/>
          </rPr>
          <t>Luciana Santos:</t>
        </r>
        <r>
          <rPr>
            <sz val="9"/>
            <color indexed="81"/>
            <rFont val="Segoe UI"/>
            <family val="2"/>
          </rPr>
          <t xml:space="preserve">
Base de Cálculo do ICMS considerado nas operações de importação.</t>
        </r>
      </text>
    </comment>
    <comment ref="E79" authorId="0" shapeId="0">
      <text>
        <r>
          <rPr>
            <b/>
            <sz val="9"/>
            <color indexed="81"/>
            <rFont val="Segoe UI"/>
            <family val="2"/>
          </rPr>
          <t>Luciana Santos:</t>
        </r>
        <r>
          <rPr>
            <sz val="9"/>
            <color indexed="81"/>
            <rFont val="Segoe UI"/>
            <family val="2"/>
          </rPr>
          <t xml:space="preserve">
Declaração dos valores na nota. Sem a declaração dos valores nas apurações ou guia de recolhimento na entrada. </t>
        </r>
      </text>
    </comment>
    <comment ref="P89" authorId="0" shapeId="0">
      <text>
        <r>
          <rPr>
            <b/>
            <sz val="9"/>
            <color indexed="81"/>
            <rFont val="Segoe UI"/>
            <family val="2"/>
          </rPr>
          <t>Luciana Santos:</t>
        </r>
        <r>
          <rPr>
            <sz val="9"/>
            <color indexed="81"/>
            <rFont val="Segoe UI"/>
            <family val="2"/>
          </rPr>
          <t xml:space="preserve">
Base de Cálculo do ICMS considerado nas operações de importação.</t>
        </r>
      </text>
    </comment>
    <comment ref="E91" authorId="0" shapeId="0">
      <text>
        <r>
          <rPr>
            <b/>
            <sz val="9"/>
            <color indexed="81"/>
            <rFont val="Segoe UI"/>
            <family val="2"/>
          </rPr>
          <t>Luciana Santos:</t>
        </r>
        <r>
          <rPr>
            <sz val="9"/>
            <color indexed="81"/>
            <rFont val="Segoe UI"/>
            <family val="2"/>
          </rPr>
          <t xml:space="preserve">
Declaração dos valores na nota. Sem a declaração dos valores nas apurações ou guia de recolhimento na entrada. </t>
        </r>
      </text>
    </comment>
    <comment ref="W105" authorId="1" shapeId="0">
      <text>
        <r>
          <rPr>
            <b/>
            <sz val="9"/>
            <color indexed="81"/>
            <rFont val="Segoe UI"/>
            <charset val="1"/>
          </rPr>
          <t>joao.pellegrini:</t>
        </r>
        <r>
          <rPr>
            <sz val="9"/>
            <color indexed="81"/>
            <rFont val="Segoe UI"/>
            <charset val="1"/>
          </rPr>
          <t xml:space="preserve">
** Base do ICMS: 952,38 (Não soma o IPI)
(A) Valor da Operação: Valor dos Produtos (952,38) + IPI (47,62) + Frete (0,00)+ Seguro (0,00)+ Outras Despesas (0,00) = 1.000,00
(B) Alíquota Interestadual ICMS: 7%
(C) Valor do ICMS Próprio: (A) x (B): R$ 66,67
(D) Alíquota interna do ICMS: 37%
(E) Percentual de Carga Tributária Média: 17%
(F) Valor do ICMS ST (A x E): R$ 170,00
(H) Base ICMS ST [(C + F) / D]: R$ 639,65</t>
        </r>
      </text>
    </comment>
    <comment ref="W106" authorId="1" shapeId="0">
      <text>
        <r>
          <rPr>
            <b/>
            <sz val="9"/>
            <color indexed="81"/>
            <rFont val="Segoe UI"/>
            <charset val="1"/>
          </rPr>
          <t>joao.pellegrini:</t>
        </r>
        <r>
          <rPr>
            <sz val="9"/>
            <color indexed="81"/>
            <rFont val="Segoe UI"/>
            <charset val="1"/>
          </rPr>
          <t xml:space="preserve">
** Base do ICMS: 1.000,00 (Soma o IPI)
(A) Valor da Operação: Valor dos Produtos (952,38) + IPI (47,62) + Frete (0,00)+ Seguro (0,00)+ Outras Despesas (0,00) = 1.000,00.
(B) Alíquota Interestadual ICMS: 7%
(C) Valor do ICMS Próprio: (A) x (B): R$ 70,00
(D) Alíquota interna do ICMS: 37%
(E) Percentual de Carga Tributária Média: 17%
(F) Valor do ICMS ST (A x E): R$ 170,00
(H) Base ICMS ST [(C + F) / D]: R$ 648,65</t>
        </r>
      </text>
    </comment>
    <comment ref="W107" authorId="1" shapeId="0">
      <text>
        <r>
          <rPr>
            <b/>
            <sz val="9"/>
            <color indexed="81"/>
            <rFont val="Segoe UI"/>
            <charset val="1"/>
          </rPr>
          <t xml:space="preserve">joao.pellegrini:
</t>
        </r>
        <r>
          <rPr>
            <sz val="9"/>
            <color indexed="81"/>
            <rFont val="Segoe UI"/>
            <charset val="1"/>
          </rPr>
          <t xml:space="preserve">
** Base do ICMS: 952,38 (Não soma o IPI)
(A) Valor da Operação: Valor dos Produtos (952,38) + IPI (47,62) + Frete (0,00)+ Seguro (0,00)+ Outras Despesas (0,00) = 1.000,00
(B) Alíquota interna do ICMS: 37%
(C) Valor do ICMS Próprio: (A) x (B): R$ 352,38
(D) Margem de Lucro: 33%
(E) Valor Agregado: (A) x (D): 330,00
(F) Percentual de Carga Tributária Média: 20%
(G) Valor do ICMS ST (E x F): R$ 66,00
(H) Base ICMS ST [(C + G) / B]: R$ 1.130,76</t>
        </r>
      </text>
    </comment>
    <comment ref="P108" authorId="0" shapeId="0">
      <text>
        <r>
          <rPr>
            <b/>
            <sz val="9"/>
            <color indexed="81"/>
            <rFont val="Segoe UI"/>
            <family val="2"/>
          </rPr>
          <t>Luciana Santos:</t>
        </r>
        <r>
          <rPr>
            <sz val="9"/>
            <color indexed="81"/>
            <rFont val="Segoe UI"/>
            <family val="2"/>
          </rPr>
          <t xml:space="preserve">
Base de Cálculo do ICMS considerado nas operações de importação.</t>
        </r>
      </text>
    </comment>
    <comment ref="E110" authorId="0" shapeId="0">
      <text>
        <r>
          <rPr>
            <b/>
            <sz val="9"/>
            <color indexed="81"/>
            <rFont val="Segoe UI"/>
            <family val="2"/>
          </rPr>
          <t>Luciana Santos:</t>
        </r>
        <r>
          <rPr>
            <sz val="9"/>
            <color indexed="81"/>
            <rFont val="Segoe UI"/>
            <family val="2"/>
          </rPr>
          <t xml:space="preserve">
Declaração dos valores na nota. Sem a declaração dos valores nas apurações ou guia de recolhimento na entrada. </t>
        </r>
      </text>
    </comment>
    <comment ref="P120" authorId="0" shapeId="0">
      <text>
        <r>
          <rPr>
            <b/>
            <sz val="9"/>
            <color indexed="81"/>
            <rFont val="Segoe UI"/>
            <family val="2"/>
          </rPr>
          <t>Luciana Santos:</t>
        </r>
        <r>
          <rPr>
            <sz val="9"/>
            <color indexed="81"/>
            <rFont val="Segoe UI"/>
            <family val="2"/>
          </rPr>
          <t xml:space="preserve">
Base de Cálculo do ICMS considerado nas operações de importação.</t>
        </r>
      </text>
    </comment>
    <comment ref="E123" authorId="0" shapeId="0">
      <text>
        <r>
          <rPr>
            <b/>
            <sz val="9"/>
            <color indexed="81"/>
            <rFont val="Segoe UI"/>
            <family val="2"/>
          </rPr>
          <t>Luciana Santos:</t>
        </r>
        <r>
          <rPr>
            <sz val="9"/>
            <color indexed="81"/>
            <rFont val="Segoe UI"/>
            <family val="2"/>
          </rPr>
          <t xml:space="preserve">
Declaração dos valores na nota. Sem a declaração dos valores nas apurações ou guia de recolhimento na entrada. </t>
        </r>
      </text>
    </comment>
    <comment ref="P135" authorId="0" shapeId="0">
      <text>
        <r>
          <rPr>
            <b/>
            <sz val="9"/>
            <color indexed="81"/>
            <rFont val="Segoe UI"/>
            <family val="2"/>
          </rPr>
          <t>Luciana Santos:</t>
        </r>
        <r>
          <rPr>
            <sz val="9"/>
            <color indexed="81"/>
            <rFont val="Segoe UI"/>
            <family val="2"/>
          </rPr>
          <t xml:space="preserve">
Base de Cálculo do ICMS considerado nas operações de importação.</t>
        </r>
      </text>
    </comment>
    <comment ref="E137" authorId="0" shapeId="0">
      <text>
        <r>
          <rPr>
            <b/>
            <sz val="9"/>
            <color indexed="81"/>
            <rFont val="Segoe UI"/>
            <family val="2"/>
          </rPr>
          <t>Luciana Santos:</t>
        </r>
        <r>
          <rPr>
            <sz val="9"/>
            <color indexed="81"/>
            <rFont val="Segoe UI"/>
            <family val="2"/>
          </rPr>
          <t xml:space="preserve">
Declaração dos valores na nota. Sem a declaração dos valores nas apurações ou guia de recolhimento na entrada. </t>
        </r>
      </text>
    </comment>
    <comment ref="P147" authorId="0" shapeId="0">
      <text>
        <r>
          <rPr>
            <b/>
            <sz val="9"/>
            <color indexed="81"/>
            <rFont val="Segoe UI"/>
            <family val="2"/>
          </rPr>
          <t>Luciana Santos:</t>
        </r>
        <r>
          <rPr>
            <sz val="9"/>
            <color indexed="81"/>
            <rFont val="Segoe UI"/>
            <family val="2"/>
          </rPr>
          <t xml:space="preserve">
Base de Cálculo do ICMS considerado nas operações de importação.</t>
        </r>
      </text>
    </comment>
    <comment ref="E149" authorId="0" shapeId="0">
      <text>
        <r>
          <rPr>
            <b/>
            <sz val="9"/>
            <color indexed="81"/>
            <rFont val="Segoe UI"/>
            <family val="2"/>
          </rPr>
          <t>Luciana Santos:</t>
        </r>
        <r>
          <rPr>
            <sz val="9"/>
            <color indexed="81"/>
            <rFont val="Segoe UI"/>
            <family val="2"/>
          </rPr>
          <t xml:space="preserve">
Declaração dos valores na nota. Sem a declaração dos valores nas apurações ou guia de recolhimento na entrada. </t>
        </r>
      </text>
    </comment>
    <comment ref="P159" authorId="0" shapeId="0">
      <text>
        <r>
          <rPr>
            <b/>
            <sz val="9"/>
            <color indexed="81"/>
            <rFont val="Segoe UI"/>
            <family val="2"/>
          </rPr>
          <t>Luciana Santos:</t>
        </r>
        <r>
          <rPr>
            <sz val="9"/>
            <color indexed="81"/>
            <rFont val="Segoe UI"/>
            <family val="2"/>
          </rPr>
          <t xml:space="preserve">
Base de Cálculo do ICMS considerado nas operações de importação.</t>
        </r>
      </text>
    </comment>
    <comment ref="E161" authorId="0" shapeId="0">
      <text>
        <r>
          <rPr>
            <b/>
            <sz val="9"/>
            <color indexed="81"/>
            <rFont val="Segoe UI"/>
            <family val="2"/>
          </rPr>
          <t>Luciana Santos:</t>
        </r>
        <r>
          <rPr>
            <sz val="9"/>
            <color indexed="81"/>
            <rFont val="Segoe UI"/>
            <family val="2"/>
          </rPr>
          <t xml:space="preserve">
Declaração dos valores na nota. Sem a declaração dos valores nas apurações ou guia de recolhimento na entrada. </t>
        </r>
      </text>
    </comment>
    <comment ref="P171" authorId="0" shapeId="0">
      <text>
        <r>
          <rPr>
            <b/>
            <sz val="9"/>
            <color indexed="81"/>
            <rFont val="Segoe UI"/>
            <family val="2"/>
          </rPr>
          <t>Luciana Santos:</t>
        </r>
        <r>
          <rPr>
            <sz val="9"/>
            <color indexed="81"/>
            <rFont val="Segoe UI"/>
            <family val="2"/>
          </rPr>
          <t xml:space="preserve">
Base de Cálculo do ICMS considerado nas operações de importação.</t>
        </r>
      </text>
    </comment>
    <comment ref="E173" authorId="0" shapeId="0">
      <text>
        <r>
          <rPr>
            <b/>
            <sz val="9"/>
            <color indexed="81"/>
            <rFont val="Segoe UI"/>
            <family val="2"/>
          </rPr>
          <t>Luciana Santos:</t>
        </r>
        <r>
          <rPr>
            <sz val="9"/>
            <color indexed="81"/>
            <rFont val="Segoe UI"/>
            <family val="2"/>
          </rPr>
          <t xml:space="preserve">
Declaração dos valores na nota. Sem a declaração dos valores nas apurações ou guia de recolhimento na entrada. </t>
        </r>
      </text>
    </comment>
    <comment ref="P183" authorId="0" shapeId="0">
      <text>
        <r>
          <rPr>
            <b/>
            <sz val="9"/>
            <color indexed="81"/>
            <rFont val="Segoe UI"/>
            <family val="2"/>
          </rPr>
          <t>Luciana Santos:</t>
        </r>
        <r>
          <rPr>
            <sz val="9"/>
            <color indexed="81"/>
            <rFont val="Segoe UI"/>
            <family val="2"/>
          </rPr>
          <t xml:space="preserve">
Base de Cálculo do ICMS considerado nas operações de importação.</t>
        </r>
      </text>
    </comment>
    <comment ref="E185" authorId="0" shapeId="0">
      <text>
        <r>
          <rPr>
            <b/>
            <sz val="9"/>
            <color indexed="81"/>
            <rFont val="Segoe UI"/>
            <family val="2"/>
          </rPr>
          <t>Luciana Santos:</t>
        </r>
        <r>
          <rPr>
            <sz val="9"/>
            <color indexed="81"/>
            <rFont val="Segoe UI"/>
            <family val="2"/>
          </rPr>
          <t xml:space="preserve">
Declaração dos valores na nota. Sem a declaração dos valores nas apurações ou guia de recolhimento na entrada. </t>
        </r>
      </text>
    </comment>
    <comment ref="P195" authorId="0" shapeId="0">
      <text>
        <r>
          <rPr>
            <b/>
            <sz val="9"/>
            <color indexed="81"/>
            <rFont val="Segoe UI"/>
            <family val="2"/>
          </rPr>
          <t>Luciana Santos:</t>
        </r>
        <r>
          <rPr>
            <sz val="9"/>
            <color indexed="81"/>
            <rFont val="Segoe UI"/>
            <family val="2"/>
          </rPr>
          <t xml:space="preserve">
Base de Cálculo do ICMS considerado nas operações de importação.</t>
        </r>
      </text>
    </comment>
    <comment ref="P208" authorId="0" shapeId="0">
      <text>
        <r>
          <rPr>
            <b/>
            <sz val="9"/>
            <color indexed="81"/>
            <rFont val="Segoe UI"/>
            <family val="2"/>
          </rPr>
          <t>Luciana Santos:</t>
        </r>
        <r>
          <rPr>
            <sz val="9"/>
            <color indexed="81"/>
            <rFont val="Segoe UI"/>
            <family val="2"/>
          </rPr>
          <t xml:space="preserve">
Base de Cálculo do ICMS considerado nas operações de importação.</t>
        </r>
      </text>
    </comment>
    <comment ref="P209" authorId="0" shapeId="0">
      <text>
        <r>
          <rPr>
            <b/>
            <sz val="9"/>
            <color indexed="81"/>
            <rFont val="Segoe UI"/>
            <family val="2"/>
          </rPr>
          <t>Luciana Santos:</t>
        </r>
        <r>
          <rPr>
            <sz val="9"/>
            <color indexed="81"/>
            <rFont val="Segoe UI"/>
            <family val="2"/>
          </rPr>
          <t xml:space="preserve">
Base de Cálculo do ICMS considerado nas operações de importação.</t>
        </r>
      </text>
    </comment>
    <comment ref="E211" authorId="0" shapeId="0">
      <text>
        <r>
          <rPr>
            <b/>
            <sz val="9"/>
            <color indexed="81"/>
            <rFont val="Segoe UI"/>
            <family val="2"/>
          </rPr>
          <t>Luciana Santos:</t>
        </r>
        <r>
          <rPr>
            <sz val="9"/>
            <color indexed="81"/>
            <rFont val="Segoe UI"/>
            <family val="2"/>
          </rPr>
          <t xml:space="preserve">
Declaração dos valores na nota. Sem a declaração dos valores nas apurações ou guia de recolhimento na entrada. </t>
        </r>
      </text>
    </comment>
    <comment ref="P221" authorId="0" shapeId="0">
      <text>
        <r>
          <rPr>
            <b/>
            <sz val="9"/>
            <color indexed="81"/>
            <rFont val="Segoe UI"/>
            <family val="2"/>
          </rPr>
          <t>Luciana Santos:</t>
        </r>
        <r>
          <rPr>
            <sz val="9"/>
            <color indexed="81"/>
            <rFont val="Segoe UI"/>
            <family val="2"/>
          </rPr>
          <t xml:space="preserve">
Base de Cálculo do ICMS considerado nas operações de importação.</t>
        </r>
      </text>
    </comment>
    <comment ref="P235" authorId="0" shapeId="0">
      <text>
        <r>
          <rPr>
            <b/>
            <sz val="9"/>
            <color indexed="81"/>
            <rFont val="Segoe UI"/>
            <family val="2"/>
          </rPr>
          <t>Luciana Santos:</t>
        </r>
        <r>
          <rPr>
            <sz val="9"/>
            <color indexed="81"/>
            <rFont val="Segoe UI"/>
            <family val="2"/>
          </rPr>
          <t xml:space="preserve">
Base de Cálculo do ICMS considerado nas operações de importação.</t>
        </r>
      </text>
    </comment>
    <comment ref="E237" authorId="0" shapeId="0">
      <text>
        <r>
          <rPr>
            <b/>
            <sz val="9"/>
            <color indexed="81"/>
            <rFont val="Segoe UI"/>
            <family val="2"/>
          </rPr>
          <t>Luciana Santos:</t>
        </r>
        <r>
          <rPr>
            <sz val="9"/>
            <color indexed="81"/>
            <rFont val="Segoe UI"/>
            <family val="2"/>
          </rPr>
          <t xml:space="preserve">
Declaração dos valores na nota. Sem a declaração dos valores nas apurações ou guia de recolhimento na entrada. </t>
        </r>
      </text>
    </comment>
    <comment ref="P247" authorId="0" shapeId="0">
      <text>
        <r>
          <rPr>
            <b/>
            <sz val="9"/>
            <color indexed="81"/>
            <rFont val="Segoe UI"/>
            <family val="2"/>
          </rPr>
          <t>Luciana Santos:</t>
        </r>
        <r>
          <rPr>
            <sz val="9"/>
            <color indexed="81"/>
            <rFont val="Segoe UI"/>
            <family val="2"/>
          </rPr>
          <t xml:space="preserve">
Base de Cálculo do ICMS considerado nas operações de importação.</t>
        </r>
      </text>
    </comment>
    <comment ref="E249" authorId="0" shapeId="0">
      <text>
        <r>
          <rPr>
            <b/>
            <sz val="9"/>
            <color indexed="81"/>
            <rFont val="Segoe UI"/>
            <family val="2"/>
          </rPr>
          <t>Luciana Santos:</t>
        </r>
        <r>
          <rPr>
            <sz val="9"/>
            <color indexed="81"/>
            <rFont val="Segoe UI"/>
            <family val="2"/>
          </rPr>
          <t xml:space="preserve">
Declaração dos valores na nota. Sem a declaração dos valores nas apurações ou guia de recolhimento na entrada. </t>
        </r>
      </text>
    </comment>
    <comment ref="P259" authorId="0" shapeId="0">
      <text>
        <r>
          <rPr>
            <b/>
            <sz val="9"/>
            <color indexed="81"/>
            <rFont val="Segoe UI"/>
            <family val="2"/>
          </rPr>
          <t>Luciana Santos:</t>
        </r>
        <r>
          <rPr>
            <sz val="9"/>
            <color indexed="81"/>
            <rFont val="Segoe UI"/>
            <family val="2"/>
          </rPr>
          <t xml:space="preserve">
Base de Cálculo do ICMS considerado nas operações de importação.</t>
        </r>
      </text>
    </comment>
    <comment ref="E261" authorId="0" shapeId="0">
      <text>
        <r>
          <rPr>
            <b/>
            <sz val="9"/>
            <color indexed="81"/>
            <rFont val="Segoe UI"/>
            <family val="2"/>
          </rPr>
          <t>Luciana Santos:</t>
        </r>
        <r>
          <rPr>
            <sz val="9"/>
            <color indexed="81"/>
            <rFont val="Segoe UI"/>
            <family val="2"/>
          </rPr>
          <t xml:space="preserve">
Declaração dos valores na nota. Sem a declaração dos valores nas apurações ou guia de recolhimento na entrada. </t>
        </r>
      </text>
    </comment>
  </commentList>
</comments>
</file>

<file path=xl/sharedStrings.xml><?xml version="1.0" encoding="utf-8"?>
<sst xmlns="http://schemas.openxmlformats.org/spreadsheetml/2006/main" count="1828" uniqueCount="519">
  <si>
    <t>a) cigarros, cigarrilhas, charutos e fumos industrializados; </t>
  </si>
  <si>
    <t>b) bebidas alcoólicas, cervejas e chopes; </t>
  </si>
  <si>
    <t>c) ultraleves e suas partes e peças; </t>
  </si>
  <si>
    <t>e) balões e dirigíveis; </t>
  </si>
  <si>
    <t>f) partes e peças dos veículos e aparelhos indicados nas letras anteriores; </t>
  </si>
  <si>
    <t>g) embarcações de esporte e recreio, esquis aquáticos e jet-skis; </t>
  </si>
  <si>
    <t>h) gasolina; </t>
  </si>
  <si>
    <t>i) armas e munições, exceto as destinadas às Polícias Civil e Militar e às Forças Armadas; </t>
  </si>
  <si>
    <t>j) joias, não incluídos os artigos de bijuteria, de metais preciosos ou de metais folheados ou chapeados de metais preciosos e de pérolas naturais ou cultivadas, de pedras preciosas ou semipreciosas e de pedras sintéticas ou reconstituídas; </t>
  </si>
  <si>
    <t>k) perfumes importados; </t>
  </si>
  <si>
    <t>l) pólvoras propulsivas, estopins ou rastilhos, cordéis detonantes, escorvas, cápsulas fulminantes, espoletas, bombas, petardos, busca-pés, estalos de salão e outros fogos semelhantes, foguetes, cartuchos, dinamites e explosivos para emprego na extração ou construção, foguetes de sinalização, foguetes e cartuchos contra granizo e semelhantes, e fogos de artifício; </t>
  </si>
  <si>
    <t>m) serviços de telefonia, telex, fax e outros serviços de telecomunicações, inclusive serviço especial de televisão por assinatura; </t>
  </si>
  <si>
    <t>Pernambuco</t>
  </si>
  <si>
    <t>Fundo de Combate à Pobreza e às Desigualdades Sociais (FECP)</t>
  </si>
  <si>
    <t>d) demais atividades relacionadas no Livro V do RICMS-RJ/2000 . </t>
  </si>
  <si>
    <t>TABELA DEMONSTRATIVA DOS ESTADOS QUE ADERIRAM AO FUNDO E SEUS RESPECTIVOS PROGRAMAS E PRODUTOS</t>
  </si>
  <si>
    <t>Atualização Agosto/2017</t>
  </si>
  <si>
    <t>Base FCP</t>
  </si>
  <si>
    <t>Valor FCP</t>
  </si>
  <si>
    <t>FECEP</t>
  </si>
  <si>
    <t>Fundo Estadual de Combate e Erradicação da Pobreza (Fecoep)</t>
  </si>
  <si>
    <t>Sigla</t>
  </si>
  <si>
    <t>Estado </t>
  </si>
  <si>
    <t>Instituiu o Fundo de Combate e Erradicação da Pobreza </t>
  </si>
  <si>
    <t>Produtos ou serviços sujeitos ao adicional </t>
  </si>
  <si>
    <t>Período de vigência </t>
  </si>
  <si>
    <t>Fundamento legal </t>
  </si>
  <si>
    <t>Acre </t>
  </si>
  <si>
    <t>Alagoas </t>
  </si>
  <si>
    <t>A alíquota do ICMS incidente nas operações e prestações com as seguintes mercadorias e serviços é de 27%: </t>
  </si>
  <si>
    <t>Prazo indeterminado </t>
  </si>
  <si>
    <t>a) bebidas alcoólicas (exceto aguardente de cana, que passa a ser 19%); </t>
  </si>
  <si>
    <t>b) fogos de artifício; </t>
  </si>
  <si>
    <t>c) armas e munições, suas partes e acessórios; </t>
  </si>
  <si>
    <t>d) embarcações de esporte e recreio e motores de popa; </t>
  </si>
  <si>
    <t>e) joias, incluindo-se neste conceito toda peça de ouro, platina ou prata associada a ouro, incrustada ou não, de pedra preciosa e semipreciosa e/ou pérola, relógios encaixados nos referidos metais e pulseiras com as mesmas características, inclusive armações para óculos dos mesmos metais; </t>
  </si>
  <si>
    <t>g) rodas esportivas para autos; </t>
  </si>
  <si>
    <t>h) gasolina, álcool anidro e hidratado para fins combustíveis; </t>
  </si>
  <si>
    <t>i) energia elétrica, no fornecimento que exceda a faixa de consumo de 150 kWh mensais, para consumo domiciliar e de estabelecimento comercial; </t>
  </si>
  <si>
    <t>j) cigarros, charutos, cigarrilhas, fumos, cachimbos, cigarreiras, piteiras e isqueiros; </t>
  </si>
  <si>
    <t>k) perfumes e águas-de-colônia (posição 3303.00 da Nomenclatura Brasileira de Mercadorias - Sistema Harmonizado - NBM/SH); produtos de beleza ou de maquilagem preparados e preparações para conservação ou cuidados da pele (exceto medicamentos), incluídas as preparações antissolares, os bronzeadores e as preparações para manicuros e pedicuros (posição 3304 da NBM/SH); preparações capilares (posição 3305 da NBM/SH); preparações para barbear (antes, durante ou após), desodorantes corporais, preparações para banhos e depilações, outros produtos de perfumaria ou de toucador preparados e outras preparações cosméticas, não especificados ou compreendidos em outras posições, e desodorantes de ambientes, preparados, mesmo não perfumados, com ou sem propriedades desinfetantes (posição 3307 da NBM/SH); </t>
  </si>
  <si>
    <r>
      <t>l) serviços de telecomunicação, excluídos os não medidos e os de telefonia realizados mediante o fornecimento de fichas, cartões e assemelhados, e outros sujeitos à sistemática da </t>
    </r>
    <r>
      <rPr>
        <sz val="8.5"/>
        <color rgb="FF333333"/>
        <rFont val="Arial Narrow"/>
        <family val="2"/>
      </rPr>
      <t>Lei estadual nº 6.410/2003</t>
    </r>
    <r>
      <rPr>
        <sz val="8.5"/>
        <color rgb="FF000000"/>
        <rFont val="Arial Narrow"/>
        <family val="2"/>
      </rPr>
      <t> e suas alterações. </t>
    </r>
  </si>
  <si>
    <t>Amapá </t>
  </si>
  <si>
    <t>Amazonas </t>
  </si>
  <si>
    <t>Bahia </t>
  </si>
  <si>
    <t>Fundo Estadual de Combate e Erradicação da Pobreza (Fecep) </t>
  </si>
  <si>
    <t>As alíquotas do ICMS incidentes nas operações e prestações com as seguintes mercadorias e serviços são de: </t>
  </si>
  <si>
    <t>a) 19% sobre cervejas e chopes e álcool etílico hidratado combustível (AEHC); </t>
  </si>
  <si>
    <t>b) 27% sobre: </t>
  </si>
  <si>
    <t>b.1) cigarros, cigarrilhas, charutos e fumos industrializados, exceto cigarros enquadrados nas classes fiscais I, II e III da legislação federal do IPI; </t>
  </si>
  <si>
    <t>b.2) bebidas alcoólicas, exceto cervejas, chopes, aguardentes de cana ou de melaço e outras aguardentes simples; </t>
  </si>
  <si>
    <t>b.3) ultraleves e suas partes e peças: </t>
  </si>
  <si>
    <t>b.3.2) balões e dirigíveis; </t>
  </si>
  <si>
    <t>b.3.3) partes e peças dos veículos e aparelhos indicados nas letras "b.3.1" e "b.3.2"; </t>
  </si>
  <si>
    <t>b.4) embarcações de esporte e recreio, esquis aquáticos e jet-skis; </t>
  </si>
  <si>
    <t>b.5) gasolina e álcool etílico anidro combustível (AEAC); </t>
  </si>
  <si>
    <t>b.6) joias (não incluídos os artigos de bijuteria): </t>
  </si>
  <si>
    <t>b.6.1) de metais preciosos ou de metais folheados ou chapeados de metais preciosos; </t>
  </si>
  <si>
    <t>b.6.2) de pérolas naturais ou cultivadas, preciosas ou semipreciosas e sintéticas ou reconstituídas; </t>
  </si>
  <si>
    <t>b.7) perfumes (extratos e águas-de-colônia, inclusive colônia e deocolônia, exceto lavanda, seiva de alfazema, loções pós-barba e desodorantes corporais simples ou antiperspirantes); </t>
  </si>
  <si>
    <t>b.8) energia elétrica, exceto no fornecimento, destinado ao consumo, inferior a 150 kWh mensais; </t>
  </si>
  <si>
    <t>b.9) pólvoras propulsivas, estopins ou rastilhos, cordéis detonantes, escorvas (cápsulas fulminantes), espoletas, bombas, petardos, busca-pés, estalos de salão e outros fogos semelhantes; foguetes, cartuchos, exceto dinamite e explosivos para emprego na extração ou construção; foguetes de sinalização, foguetes e cartuchos contra granizo e semelhantes; fogos de artifício e fósforos; </t>
  </si>
  <si>
    <t>b.10) serviços de telefonia, telex, fax e outros de telecomunicações, inclusive serviço especial de televisão por assinatura, exceto de telefonia mediante ficha ou cartão (cartão indutivo para utilização em telefone de uso público - TUP); </t>
  </si>
  <si>
    <t>c) 40% nas operações com armas e munições, exceto as destinadas às Polícias Civil e Militar e às Forças Armadas. </t>
  </si>
  <si>
    <t>Ceará </t>
  </si>
  <si>
    <t>Fundo Estadual de Combate à Pobreza (Fecop) </t>
  </si>
  <si>
    <t>a) 19% sobre embarcações esportivas; </t>
  </si>
  <si>
    <t>b.1) bebidas alcoólicas; </t>
  </si>
  <si>
    <t>b.2) armas e munições; </t>
  </si>
  <si>
    <t>b.3) fumo, cigarros e demais artigos de tabacaria; </t>
  </si>
  <si>
    <t>b.5) energia elétrica; </t>
  </si>
  <si>
    <t>b.6) gasolina; </t>
  </si>
  <si>
    <t>b.7) serviços de comunicação, exceto cartões telefônicos de telefonia fixa. </t>
  </si>
  <si>
    <t>Distrito Federal </t>
  </si>
  <si>
    <t>Fundo de Combate e Erradicação da Pobreza </t>
  </si>
  <si>
    <t>A partir de 27.03.2012, por prazo indeterminado </t>
  </si>
  <si>
    <t>a) embarcações esportivas; </t>
  </si>
  <si>
    <t>b) fumo, cigarros e demais artigos de tabacaria; </t>
  </si>
  <si>
    <t>c) bebidas hidroeletrolíticas (isotônica) e energéticas; </t>
  </si>
  <si>
    <t>d) bebidas alcoólicas; </t>
  </si>
  <si>
    <t>e) armas, munições, exceto as adquiridas pelos órgãos de segurança; </t>
  </si>
  <si>
    <t>f) joias; </t>
  </si>
  <si>
    <t>g) perfumes e cosméticos importados. </t>
  </si>
  <si>
    <t>Espírito Santo </t>
  </si>
  <si>
    <t>Fundo Estadual de Combate à Pobreza e às Desigualdades Sociais </t>
  </si>
  <si>
    <t>A alíquota é de 27% para bebidas alcoólicas (posições 2203 a 2206, 2207.20 e 2208 da NBM/SH) e fumo e seus sucedâneos manufaturados, classificados no Capítulo 24 (O adicional de alíquota não incidirá nas operações com cigarros enquadrados nas classes fiscais I, II e III pela legislação do IPI) </t>
  </si>
  <si>
    <t>Prazo determinado de 1º.01.2006 a 31.12.2014 </t>
  </si>
  <si>
    <t>Goiás </t>
  </si>
  <si>
    <t>Fundo de Proteção Social do Estado de Goiás (Protege Goiás) </t>
  </si>
  <si>
    <t>a) inciso LXXI do art. 6º (isenção); </t>
  </si>
  <si>
    <t>b) incisos VIII, XII, XIII, XXIII, XXVII e XXIX, todos do art. 8º (redução de base de cálculo); </t>
  </si>
  <si>
    <t>c) incisos III, V, IX, XVIII, XX, XXIII, XXV, XXVIII, XXXI, XXXII, XXXIV e XXXV, LXIII, todos do art. 11 (crédito outorgado). </t>
  </si>
  <si>
    <t>Maranhão </t>
  </si>
  <si>
    <t>Fundo Maranhense de Combate à Pobreza (Fumacop) </t>
  </si>
  <si>
    <t>O adicional de 2% na alíquota do ICMS incidirá sobre os seguintes produtos e serviços: </t>
  </si>
  <si>
    <t>Prazo determinado de 1º.01.2005 até 31.12.2021 </t>
  </si>
  <si>
    <t>n) energia elétrica, exceto para consumidores residenciais que consumam até 100 kWh. </t>
  </si>
  <si>
    <t>Mato Grosso </t>
  </si>
  <si>
    <t>Fundo Estadual de Combate e Erradicação da Pobreza </t>
  </si>
  <si>
    <t>As alíquotas do ICMS incidentes nas operações e prestações com as seguintes mercadorias e serviços são de 35% nas operações internas e de importação, realizadas com as mercadorias segundo a Nomenclatura Brasileira de Mercadorias - Sistema Harmonizado (NBM/SH), a seguir indicadas: </t>
  </si>
  <si>
    <t>Efeitos a partir de 1º.04.2012 </t>
  </si>
  <si>
    <t>a) armas e munições, suas partes e acessórios, classificados no capítulo 93; </t>
  </si>
  <si>
    <t>b) embarcações de esporte e de recreação, classificadas no código 8903; </t>
  </si>
  <si>
    <t>c) bebidas classificadas nos códigos 2203, 2204, 2205, 2206, 2207 e 2208; </t>
  </si>
  <si>
    <t>d) cigarro, fumo e seus derivados, classificados no capítulo 24; </t>
  </si>
  <si>
    <t>e) joias classificadas nos códigos 7113 a 7116; </t>
  </si>
  <si>
    <t>f) cosméticos e perfumes classificados nos códigos 3303, 3304, 3305 e 3307. </t>
  </si>
  <si>
    <t>O percentual da alíquota prevista anteriormente que ultrapassar 25% será destinado ao Fundo Estadual de Combate a Pobreza. </t>
  </si>
  <si>
    <t>Mato Grosso do Sul </t>
  </si>
  <si>
    <t>Fundo Estadual de Combate e Erradicação da Pobreza (Fecomp) </t>
  </si>
  <si>
    <t>As alíquotas serão adicionadas do percentual de 2% para os seguintes produtos: </t>
  </si>
  <si>
    <t>Efeitos a partir de 25.03.2007 </t>
  </si>
  <si>
    <t>a) armas, suas partes, peças e acessórios e munições; </t>
  </si>
  <si>
    <t>b) artigos de pirotecnia classificados na subposição 3604.10 da NBM/SH; </t>
  </si>
  <si>
    <t>c) bebidas alcoólicas; </t>
  </si>
  <si>
    <t>d) cigarros, fumos e seus derivados; </t>
  </si>
  <si>
    <t>e) joias classificadas nas posições 7113 e 7116 da NBM/SH; </t>
  </si>
  <si>
    <t>f) peleterias classificadas no Capítulo 43 da NBM/SH; </t>
  </si>
  <si>
    <t>g) perfumes conforme classificação na NBM/SH; </t>
  </si>
  <si>
    <t>h) obras de arte; e </t>
  </si>
  <si>
    <t>i) prestações internas de serviços de comunicação ou as iniciadas ou prestadas no exterior. </t>
  </si>
  <si>
    <t>Minas Gerais </t>
  </si>
  <si>
    <t>Fundo de Erradicação da Miséria </t>
  </si>
  <si>
    <t>2% nas operações internas com: </t>
  </si>
  <si>
    <t>Até 31.12.2015 </t>
  </si>
  <si>
    <t>a) cerveja sem álcool e bebidas alcoólicas, exceto aguardente de cana ou de melaço; </t>
  </si>
  <si>
    <t>b) cigarros, exceto os embalados em maço, e produtos de tabacaria; </t>
  </si>
  <si>
    <t>c) armas. </t>
  </si>
  <si>
    <t>Pará </t>
  </si>
  <si>
    <t>Fundo de Investimento e Combate à Pobreza (Ficop) </t>
  </si>
  <si>
    <t>Neste Estado não há majoração de alíquota. Entre as receitas do Ficop está a contribuição realizada pelas empresas contribuintes do ICMS no Estado do Pará, que consiste na dedução de, no máximo, 10% do saldo devedor apurado no período por meio do regime normal de apuração do ICMS (débito e crédito). </t>
  </si>
  <si>
    <t>Cabe lembrar que as empresas que contribuem para o Ficop devem realizar a divulgação institucional de sua participação. </t>
  </si>
  <si>
    <t>Paraíba </t>
  </si>
  <si>
    <t>Fundo de Combate e Erradicação da Pobreza no Estado da Paraíba (Funcep/PB) </t>
  </si>
  <si>
    <t>Estão sujeitos ao adicional de 2% os seguintes produtos: </t>
  </si>
  <si>
    <t>a) bebidas alcoólicas, exceto aguardente de cana-de-açúcar; </t>
  </si>
  <si>
    <t>b) armas e munições; </t>
  </si>
  <si>
    <t>c) embarcações esportivas; </t>
  </si>
  <si>
    <t>d) fumos, cigarros e demais artigos de tabacaria; </t>
  </si>
  <si>
    <t>f) gasolina; </t>
  </si>
  <si>
    <t>g) serviços de comunicação; </t>
  </si>
  <si>
    <t>h) energia elétrica para consumo residencial acima da faixa de 100 kWh mensais. </t>
  </si>
  <si>
    <t>Paraná </t>
  </si>
  <si>
    <t>A alíquota do ICMS dos seguintes produtos fica acrescida de 2%, passando a ser: </t>
  </si>
  <si>
    <t>a) até 31.12.2019, 29% e a partir de 1º.01.2020, 27%; </t>
  </si>
  <si>
    <t>a) até 31.12.2019, 29%, a partir de 1º.01.2020, 27%: </t>
  </si>
  <si>
    <t>b) a partir de 1º.01.2016. </t>
  </si>
  <si>
    <t>a.1) charutos, cigarrilhas e cigarros, de tabaco ou dos seus sucedâneos - NBM/SH - 2402; </t>
  </si>
  <si>
    <t>a.2) gasolina- NBM/SH - 8711; </t>
  </si>
  <si>
    <t>a.3) armas - NBM/SH - 9302, 9303 e 9304; </t>
  </si>
  <si>
    <t>a.4) Partes e acessórios de revólveres e pistolas - NBM/SH - 9305; </t>
  </si>
  <si>
    <t>a.5) bombas, granadas, torpedos, minas, mísseis, cartuchos e outras munições e projéteis e suas partes, incluídos os zagalotes, chumbos de caça e buchas para cartuchos - NBM/SH - 9306. </t>
  </si>
  <si>
    <t>b) a partir de 1º.01.2016, 27%: </t>
  </si>
  <si>
    <t>b.1) bebidas alcoólicas, exceto aguardente de cana-de-açúcar ou de melaço - NBM/SH - 2203 e 2208; </t>
  </si>
  <si>
    <t>b.2) balões, dirigíveis, planadores, asas voadoras e outros veículos aéreos, não concebidos para propulsão com motor - NBM/SH - 8801.0000; </t>
  </si>
  <si>
    <t>b.3) veículo aéreo para propulsão com motor, do tipo "ultraleve" - NBM/SH - 8802; </t>
  </si>
  <si>
    <t>b.4) iates e outros barcos e embarcações de recreio ou de esporte, barcos a remo, canoas e jet-skis - NBM/SH - 8903. </t>
  </si>
  <si>
    <t>Piauí </t>
  </si>
  <si>
    <t>A parcela do produto da arrecadação corresponde ao adicional de 2% na alíquota do ICMS incidente sobre as operações e prestações com as seguintes mercadorias ou serviços: </t>
  </si>
  <si>
    <t>a) bebidas alcoólicas, exceto aguardente de cana fabricada no Piauí; </t>
  </si>
  <si>
    <t>b) refrigerantes e bebidas hidroeletrolíticas (isotônicas) e energéticas, estas classificadas nas posições 2106.90 e 2202.90 da NBM/SH; </t>
  </si>
  <si>
    <t>c) fumos e seus derivados, inclusive cigarros, cigarrilhas e charutos. </t>
  </si>
  <si>
    <t>Rio de Janeiro </t>
  </si>
  <si>
    <t>O produto da arrecadação corresponde ao adicional de 1% sobre a alíquota atualmente vigente do ICMS, com exceção: </t>
  </si>
  <si>
    <t>Prazo determinado de 1º.01.2003 a 2018 </t>
  </si>
  <si>
    <t>a) dos gêneros que compõem a cesta básica, assim definidos aqueles estabelecidos em estudo da Fundação Getúlio Vargas; </t>
  </si>
  <si>
    <t>b) dos medicamentos excepcionais previstos na Portaria nº 1.318/2002 do Ministério da Saúde; </t>
  </si>
  <si>
    <t>c) de material escolar; </t>
  </si>
  <si>
    <t>d) do GLP (gás de cozinha); </t>
  </si>
  <si>
    <t>e) do fornecimento de energia elétrica residencial até 300 kWh mensais; </t>
  </si>
  <si>
    <t>f) do consumo residencial de água até 30 m³; </t>
  </si>
  <si>
    <t>g) do consumo residencial de telefonia fixa até o valor de uma vez e meia a tarifa básica; </t>
  </si>
  <si>
    <t>h) da geração de energia eólica, solar, biomassa, bem como de energia gerada a partir do lixo, pela coleta do gás metano e por incineração, nos termos e condições estabelecidos pelo Poder Executivo; </t>
  </si>
  <si>
    <t>i) das atividades inerentes a microempresas e empresas de pequeno porte e a cooperativas de pequeno porte. </t>
  </si>
  <si>
    <t>Observa-se que nas operações com energia elétrica e nos serviços de comunicação o percentual relativo ao FECP é de 4%, desde o exercício de 2012. </t>
  </si>
  <si>
    <t>Não estão abrangidas pelo fundo as atividades de: </t>
  </si>
  <si>
    <t>a) comércio varejista de caráter eventual ou provisório em épocas festivas; </t>
  </si>
  <si>
    <t>b) fornecimento de alimentação; </t>
  </si>
  <si>
    <t>c) refino de sal para alimentação; </t>
  </si>
  <si>
    <t>Rio Grande do Norte </t>
  </si>
  <si>
    <t>Adicionam-se 2% à alíquota do ICMS incidente sobre as seguintes mercadorias: </t>
  </si>
  <si>
    <t>a) bebidas alcoólicas, exceto aguardente de cana ou de melaço; </t>
  </si>
  <si>
    <t>c) fogos de artifício; </t>
  </si>
  <si>
    <t>d) perfumes e cosméticos importados; </t>
  </si>
  <si>
    <t>e) cigarros, fumos e seus derivados, cachimbo, cigarreiras, piteiras e isqueiros e demais artigos de tabacaria; </t>
  </si>
  <si>
    <t>f) serviços de comunicação, exceto cartões telefônicos de telefonia fixa; </t>
  </si>
  <si>
    <t>g) embarcações de esporte e recreação; </t>
  </si>
  <si>
    <t>h) joias; </t>
  </si>
  <si>
    <t>j) gasolina C; </t>
  </si>
  <si>
    <r>
      <t>k) energia elétrica, na hipótese prevista no art. 27, II, "q", da </t>
    </r>
    <r>
      <rPr>
        <sz val="8.5"/>
        <color rgb="FF333333"/>
        <rFont val="Arial Narrow"/>
        <family val="2"/>
      </rPr>
      <t>Lei nº 6.968/1996</t>
    </r>
    <r>
      <rPr>
        <sz val="8.5"/>
        <color rgb="FF000000"/>
        <rFont val="Arial Narrow"/>
        <family val="2"/>
      </rPr>
      <t>. </t>
    </r>
  </si>
  <si>
    <t>Rio Grande do Sul </t>
  </si>
  <si>
    <t>Rondônia </t>
  </si>
  <si>
    <t>Roraima </t>
  </si>
  <si>
    <t>Santa Catarina </t>
  </si>
  <si>
    <t>São Paulo </t>
  </si>
  <si>
    <t>Sergipe </t>
  </si>
  <si>
    <t>Fundo Estadual de Combate e Erradicação da Pobreza (Funpobreza) </t>
  </si>
  <si>
    <t>Prazo determinado até 31.12.2018 </t>
  </si>
  <si>
    <t>a) telefonia rural; </t>
  </si>
  <si>
    <t>b) gasolina de aviação; </t>
  </si>
  <si>
    <t>c) dinamite e explosivos para emprego na extração mineral ou na construção civil, foguetes de sinalização, foguetes e cartuchos contra granizo e semelhantes; </t>
  </si>
  <si>
    <t>d) cerveja e chope; </t>
  </si>
  <si>
    <t>e) cigarros - código 2402.20.00 da Nomenclatura Comum do Mercosul (NCM); </t>
  </si>
  <si>
    <t>f) charutos e cigarrilhas, contendo fumo (tabaco) - código 2402.10.00 da NCM; </t>
  </si>
  <si>
    <t>g) fumos industrializados, compreendendo fumo picado, desfiado, migado ou em pó, aromatizados ou não - código 2403.10.00 da NCM; </t>
  </si>
  <si>
    <t>h) bebidas alcoólicas importadas; </t>
  </si>
  <si>
    <t>j) embarcações de esporte e recreio (barcos infláveis - código 8903.10.00 da NCM; barcos a remo e canoas - código 8903.99.00 da NCM; barcos a vela, mesmo com motor auxiliar - código 8903.91.00 da NCM; barcos a motor - códigos 8903.92.00 e 8903.99.00 da NCM; iates - código 8903.9 da NCM; esquis aquáticos ou jet-skis - código 9506.29.00 da NCM); </t>
  </si>
  <si>
    <t>k) álcool etílico (etanol), anidro ou hidratado para fins carburantes; </t>
  </si>
  <si>
    <t>l) gasolina automotiva; </t>
  </si>
  <si>
    <t>m) armas de fogo (por deflagração de pólvora), armas de ar comprimido, de mola ou de gás, para defesa pessoal, de tiro a alvo ou de caça, inclusive revólveres; pistolas, espingardas e carabinas, ainda que destinados a tiros de festim (sem bala) ou com êmbolo cativo para abater animais - códigos 93.01 a 9304 da NCM; </t>
  </si>
  <si>
    <t>n) munições para armas da letra anterior - código 9306 da NCM; </t>
  </si>
  <si>
    <t>o) joias (não incluídos os artigos de bijuteria) - artefatos de joalharia e de ourivesaria e suas partes, de metais preciosos ou de metais folheados ou chapeados de metais preciosos (códigos 7113 e 7114 da NCM); obras de pérolas naturais ou cultivadas, de pedras preciosas ou semipreciosas, de pedras sintéticas ou reconstituídas (código 7116 da NCM); </t>
  </si>
  <si>
    <t>p) perfume importado; </t>
  </si>
  <si>
    <t>q) pólvoras, explosivos, artigos de pirotecnia e outros materiais inflamáveis (pólvoras propulsivas - código 3601 da NCM); explosivos preparados - código 3602 da NCM; estopins ou rastilhos, cordéis detonantes, cápsulas fulminantes, escorvas, espoletas, detonadores elétricos - código 3603 da NCM; bombas, petardo, busca-pé, estalos de salão e outros fogos semelhantes, foguetes, cartuchos - código 3604.90.90 da NCM; </t>
  </si>
  <si>
    <t>r) fogos de artifícios (código 3604.10.00 da NCM); </t>
  </si>
  <si>
    <t>s) serviços de telefonia, telex, fax e outros serviços de telecomunicações, inclusive serviço especial de televisão por assinatura; </t>
  </si>
  <si>
    <t>t) fornecimento de energia elétrica, acima de 220 kWh/mês, para consumo residencial e comercial. </t>
  </si>
  <si>
    <t>Tocantins </t>
  </si>
  <si>
    <t>Decreto nº 2.845/2005 </t>
  </si>
  <si>
    <t>Decreto nº 2.532/2005</t>
  </si>
  <si>
    <r>
      <t>Lei nº 6.558/2004</t>
    </r>
    <r>
      <rPr>
        <sz val="8.5"/>
        <color rgb="FF000000"/>
        <rFont val="Arial Narrow"/>
        <family val="2"/>
      </rPr>
      <t>, arts. 1º e 2º</t>
    </r>
    <r>
      <rPr>
        <sz val="8.5"/>
        <color rgb="FF333333"/>
        <rFont val="Arial Narrow"/>
        <family val="2"/>
      </rPr>
      <t/>
    </r>
  </si>
  <si>
    <r>
      <t>Lei nº 7.014/1996</t>
    </r>
    <r>
      <rPr>
        <sz val="8.5"/>
        <color rgb="FF000000"/>
        <rFont val="Arial Narrow"/>
        <family val="2"/>
      </rPr>
      <t>, art. 16-A</t>
    </r>
    <r>
      <rPr>
        <sz val="8.5"/>
        <color rgb="FF333333"/>
        <rFont val="Arial Narrow"/>
        <family val="2"/>
      </rPr>
      <t/>
    </r>
  </si>
  <si>
    <t>Lei nº 11.610/2009 </t>
  </si>
  <si>
    <t>Instrução Normativa nº 11/2005</t>
  </si>
  <si>
    <t>Lei nº 7.988/2001</t>
  </si>
  <si>
    <t>Portaria nº 133/2002</t>
  </si>
  <si>
    <t>Decreto 8.142/2002</t>
  </si>
  <si>
    <t>Decreto nº 29.910/2009 </t>
  </si>
  <si>
    <t>Decreto nº 27.317/2003</t>
  </si>
  <si>
    <t>Decreto nº 33.674/2012, art. 3º;</t>
  </si>
  <si>
    <t>Lei nº 4.220/2008 </t>
  </si>
  <si>
    <r>
      <t>RICMS-DF/1997 , art.46-A</t>
    </r>
    <r>
      <rPr>
        <sz val="8.5"/>
        <color rgb="FF333333"/>
        <rFont val="Arial Narrow"/>
        <family val="2"/>
      </rPr>
      <t/>
    </r>
  </si>
  <si>
    <r>
      <t>O adicional de 2% aplica-se às alíquotas previstas no art. 46 do RICMS-DF/1997</t>
    </r>
    <r>
      <rPr>
        <sz val="8.5"/>
        <color rgb="FF333333"/>
        <rFont val="Arial Narrow"/>
        <family val="2"/>
      </rPr>
      <t> </t>
    </r>
    <r>
      <rPr>
        <sz val="8.5"/>
        <color rgb="FF000000"/>
        <rFont val="Arial Narrow"/>
        <family val="2"/>
      </rPr>
      <t>, nas operações com as seguintes mercadorias: </t>
    </r>
  </si>
  <si>
    <t>Portaria Sefaz nº 91/2012</t>
  </si>
  <si>
    <t>Decreto nº 3.017-R/2012</t>
  </si>
  <si>
    <t>Lei Complementar nº 615/2011</t>
  </si>
  <si>
    <t>RICMS-ES/2002 , art. 71-A </t>
  </si>
  <si>
    <r>
      <t>Lei nº 7.000/2001</t>
    </r>
    <r>
      <rPr>
        <sz val="8.5"/>
        <color rgb="FF000000"/>
        <rFont val="Arial Narrow"/>
        <family val="2"/>
      </rPr>
      <t>, art. 20-A;</t>
    </r>
  </si>
  <si>
    <t>ECE nº 32/2001</t>
  </si>
  <si>
    <t>Lei Complementar nº 336/2005</t>
  </si>
  <si>
    <t>FECOP</t>
  </si>
  <si>
    <t>FECOEP</t>
  </si>
  <si>
    <t>Lei nº 7.742/2015</t>
  </si>
  <si>
    <t>Majoração</t>
  </si>
  <si>
    <t>Lei nº 5.569/2015</t>
  </si>
  <si>
    <t>Lei 10.379/2015</t>
  </si>
  <si>
    <t>Lei nº 15.945/2006</t>
  </si>
  <si>
    <t>RCTE-GO/1997, Anexo XIV art. 20 , § 6º, e Anexo IX , art.1º , § 3º </t>
  </si>
  <si>
    <t>Decreto nº 21.725/2005 </t>
  </si>
  <si>
    <t>Medida Provisória nº 84/2010</t>
  </si>
  <si>
    <r>
      <t>Lei nº 8.205/2004</t>
    </r>
    <r>
      <rPr>
        <sz val="8.5"/>
        <color rgb="FF000000"/>
        <rFont val="Arial Narrow"/>
        <family val="2"/>
      </rPr>
      <t/>
    </r>
  </si>
  <si>
    <t>Lei nº 10.329/2015</t>
  </si>
  <si>
    <t>Lei Complementar nº 460/2011</t>
  </si>
  <si>
    <t>PROTEGE</t>
  </si>
  <si>
    <t>FUMACOP</t>
  </si>
  <si>
    <t>Lei nº 10.337/2015</t>
  </si>
  <si>
    <t>FECOMP</t>
  </si>
  <si>
    <t>Lei nº 3.337/2006 </t>
  </si>
  <si>
    <t>Lei nº 1.810/1997</t>
  </si>
  <si>
    <t>FECP</t>
  </si>
  <si>
    <t>Lei nº 4.751/2015</t>
  </si>
  <si>
    <t>FEM</t>
  </si>
  <si>
    <r>
      <t>CLTE-MR/1975, art. 12-A na redação dada pela </t>
    </r>
    <r>
      <rPr>
        <sz val="8.5"/>
        <color rgb="FF333333"/>
        <rFont val="Arial Narrow"/>
        <family val="2"/>
      </rPr>
      <t>Lei nº 19.978/2011</t>
    </r>
    <r>
      <rPr>
        <sz val="8.5"/>
        <color rgb="FF000000"/>
        <rFont val="Arial Narrow"/>
        <family val="2"/>
      </rPr>
      <t>;</t>
    </r>
    <r>
      <rPr>
        <sz val="8.5"/>
        <color rgb="FF333333"/>
        <rFont val="Arial Narrow"/>
        <family val="2"/>
      </rPr>
      <t/>
    </r>
  </si>
  <si>
    <t>Decreto nº 45.934/2012 </t>
  </si>
  <si>
    <t>Decreto nº 46.927/2015</t>
  </si>
  <si>
    <t>FICOP</t>
  </si>
  <si>
    <t>Decreto nº 2.358/2006, arts. 9º e 17</t>
  </si>
  <si>
    <t>Instrução Normativa Sefaz nº 12/2006 </t>
  </si>
  <si>
    <r>
      <t>Lei nº 6.890/2006</t>
    </r>
    <r>
      <rPr>
        <sz val="8.5"/>
        <color rgb="FF000000"/>
        <rFont val="Arial Narrow"/>
        <family val="2"/>
      </rPr>
      <t>, arts. 4º e 7º</t>
    </r>
    <r>
      <rPr>
        <sz val="8.5"/>
        <color rgb="FF333333"/>
        <rFont val="Arial Narrow"/>
        <family val="2"/>
      </rPr>
      <t/>
    </r>
  </si>
  <si>
    <t>FUNCEP</t>
  </si>
  <si>
    <t>Decreto nº 25.618/2004 </t>
  </si>
  <si>
    <t>Decreto nº 36.209/2016</t>
  </si>
  <si>
    <t>Lei nº 18.573/2016</t>
  </si>
  <si>
    <t>Lei nº 12.523/2003</t>
  </si>
  <si>
    <r>
      <t>Lei nº 10.259/1989</t>
    </r>
    <r>
      <rPr>
        <sz val="8.5"/>
        <color rgb="FF000000"/>
        <rFont val="Arial Narrow"/>
        <family val="2"/>
      </rPr>
      <t>, art. 23-B, II, § 2º e Anexo 2;</t>
    </r>
    <r>
      <rPr>
        <sz val="8.5"/>
        <color rgb="FF333333"/>
        <rFont val="Arial Narrow"/>
        <family val="2"/>
      </rPr>
      <t/>
    </r>
  </si>
  <si>
    <t>Decreto nº 26.402/2004 </t>
  </si>
  <si>
    <t>Lei 15.599/2016</t>
  </si>
  <si>
    <t>RICMS-PI/2008 , arts. 1.053 a 1.069 </t>
  </si>
  <si>
    <t>Decreto 12.554/2007</t>
  </si>
  <si>
    <t>Lei nº 6745/2015</t>
  </si>
  <si>
    <t>Resolução SEF nº 6.556/2003</t>
  </si>
  <si>
    <t>Lei Complementar nº 151/2013 </t>
  </si>
  <si>
    <t>Lei Complementar nº 139/2010</t>
  </si>
  <si>
    <t>Decreto nº 32.645/2003</t>
  </si>
  <si>
    <t>Lei nº 4.086/2003</t>
  </si>
  <si>
    <t>Decreto nº 33.121/2003</t>
  </si>
  <si>
    <t>Lei Complementar nº 61/2015</t>
  </si>
  <si>
    <r>
      <t>Lei Complementar nº 261/2003</t>
    </r>
    <r>
      <rPr>
        <sz val="8.5"/>
        <color rgb="FF000000"/>
        <rFont val="Arial Narrow"/>
        <family val="2"/>
      </rPr>
      <t>, arts. 1º a 3º</t>
    </r>
    <r>
      <rPr>
        <sz val="8.5"/>
        <color rgb="FF333333"/>
        <rFont val="Arial Narrow"/>
        <family val="2"/>
      </rPr>
      <t/>
    </r>
  </si>
  <si>
    <t>Instrução Normativa CAT/SET nº 1/2011 </t>
  </si>
  <si>
    <t>Decreto nº 17.397/2004</t>
  </si>
  <si>
    <t>Decreto nº 18.155/2004</t>
  </si>
  <si>
    <t>Decreto nº 18.153/2005</t>
  </si>
  <si>
    <t>Lei nº 9.991/2015</t>
  </si>
  <si>
    <t>AMPARA</t>
  </si>
  <si>
    <t>Lei nº 14.742/2015</t>
  </si>
  <si>
    <t>Lei nº 13.916/2006</t>
  </si>
  <si>
    <t>Lei nº 16.006/2015</t>
  </si>
  <si>
    <t>Lei nº 4.731/2002</t>
  </si>
  <si>
    <t>Decreto nº 24.733/2007 </t>
  </si>
  <si>
    <t>Decreto nº 21.600/2003 </t>
  </si>
  <si>
    <t>Decreto 30.118/2015</t>
  </si>
  <si>
    <r>
      <t>RICMS-SE/2002</t>
    </r>
    <r>
      <rPr>
        <sz val="8.5"/>
        <color rgb="FF333333"/>
        <rFont val="Arial Narrow"/>
        <family val="2"/>
      </rPr>
      <t> </t>
    </r>
    <r>
      <rPr>
        <sz val="8.5"/>
        <color rgb="FF000000"/>
        <rFont val="Arial Narrow"/>
        <family val="2"/>
      </rPr>
      <t>, arts. 40 e616-A a 616-I</t>
    </r>
    <r>
      <rPr>
        <sz val="8.5"/>
        <color rgb="FF333333"/>
        <rFont val="Arial Narrow"/>
        <family val="2"/>
      </rPr>
      <t/>
    </r>
  </si>
  <si>
    <t>FUNPOBREZA</t>
  </si>
  <si>
    <t>Lei nº 3.015/2015</t>
  </si>
  <si>
    <t>FECOEP TO</t>
  </si>
  <si>
    <t>Lei nº 3.019/2015</t>
  </si>
  <si>
    <t>Regra de Cálculo</t>
  </si>
  <si>
    <t xml:space="preserve">Base ICMS Próprio </t>
  </si>
  <si>
    <t>Lei Complementar nº 144/2003</t>
  </si>
  <si>
    <t>Decreto nº 963/2012</t>
  </si>
  <si>
    <t>Decreto nº 2.585/2014</t>
  </si>
  <si>
    <t>Remetente</t>
  </si>
  <si>
    <t>Destinatário</t>
  </si>
  <si>
    <t>Industria MT</t>
  </si>
  <si>
    <t xml:space="preserve">Observação </t>
  </si>
  <si>
    <t>Industria SP</t>
  </si>
  <si>
    <t>MVA</t>
  </si>
  <si>
    <t>Base ICMS ST</t>
  </si>
  <si>
    <t>Valor ICMS ST</t>
  </si>
  <si>
    <t>Base FCP ST</t>
  </si>
  <si>
    <t>Valor FCP ST</t>
  </si>
  <si>
    <t>Base ICMS Difal</t>
  </si>
  <si>
    <t>Valor ICMS Difal</t>
  </si>
  <si>
    <t>Base FCP Difal</t>
  </si>
  <si>
    <t>Valor FCP Difal</t>
  </si>
  <si>
    <t>CST</t>
  </si>
  <si>
    <t>Operação interna com destino a não contribuinte de itens não abrangidos pelo FCP no Estado</t>
  </si>
  <si>
    <t>Operação interestadual com destino a não contribuinte de itens não abrangidos pelo FCP no Estado</t>
  </si>
  <si>
    <t>000</t>
  </si>
  <si>
    <t xml:space="preserve">Tipo Diversos MT </t>
  </si>
  <si>
    <t>Consumidor Final não contribuinte MT</t>
  </si>
  <si>
    <t>Tipo Diversos SP</t>
  </si>
  <si>
    <t xml:space="preserve">Consumidor Final não contribuinte MT </t>
  </si>
  <si>
    <t>010</t>
  </si>
  <si>
    <t>Contribuinte MA</t>
  </si>
  <si>
    <t>Exterior</t>
  </si>
  <si>
    <t>Não Contribuinte MA</t>
  </si>
  <si>
    <t>Contribuinte SP</t>
  </si>
  <si>
    <t xml:space="preserve">Entrada </t>
  </si>
  <si>
    <t xml:space="preserve">Saída </t>
  </si>
  <si>
    <t>Saída</t>
  </si>
  <si>
    <t>Não Contribuinte SP</t>
  </si>
  <si>
    <t>Frete</t>
  </si>
  <si>
    <t>Valor da Mercadoria</t>
  </si>
  <si>
    <t>Despesas</t>
  </si>
  <si>
    <t>IPI</t>
  </si>
  <si>
    <t>FCP</t>
  </si>
  <si>
    <t xml:space="preserve">Esta operação é apenas para equiparação da nota com o fornecedor, não dever gerar apuração ou guia. </t>
  </si>
  <si>
    <t>Operação de importação de mercadoria abrangidas pelo fundo.</t>
  </si>
  <si>
    <t xml:space="preserve">Operação interestadual  de aquisição de mercadoria abrangida pelo fundo sujeita a antecipação de ICMS operação subsequente. </t>
  </si>
  <si>
    <t>Operação interestadual de aquisição de mercadoria de abrangida pelo fundo recolhido por substituição tributária com o recolhimento do remetente</t>
  </si>
  <si>
    <t>Operação interestadual de aquisição de mercadoria abrangida pelo fundo recolhido por substituição tributária sem o recolhimento do remetente.</t>
  </si>
  <si>
    <t>Operação interestadual de aquisição de mercadoria para uso, consumo ou ativo imobilizado abrangida pelo fundo.</t>
  </si>
  <si>
    <t xml:space="preserve">Ceará </t>
  </si>
  <si>
    <t>Contribuinte AL</t>
  </si>
  <si>
    <t>Não Contribuinte AL</t>
  </si>
  <si>
    <t>Contribuinte CE</t>
  </si>
  <si>
    <t>Não Contribuinte CE</t>
  </si>
  <si>
    <t>Coeficiente</t>
  </si>
  <si>
    <t>Decreto nº 31.894/2016</t>
  </si>
  <si>
    <t>Lei Complementar nº 37/2013</t>
  </si>
  <si>
    <t>Contribuinte DF</t>
  </si>
  <si>
    <t>Não Contribuinte DF</t>
  </si>
  <si>
    <t>Operação interna de aquisição de mercadoria para uso, consumo ou ativo imobilizado abrangida pelo fundo.</t>
  </si>
  <si>
    <t>Operação interna com destino a contribuinte de mercadoria abrangida pelo fundo.</t>
  </si>
  <si>
    <t>Operação Interestadual com destino a não contribuinte de mercadoria abrangida pelo fundo.</t>
  </si>
  <si>
    <t xml:space="preserve">Operação interestadual com destino a contribuinte de mercadoria abrangida pelo fundo recolhidos por substituição tributária. </t>
  </si>
  <si>
    <t>Operação Interestadual com destino a contribuinte de mercadoria abrangida pelo fundo.</t>
  </si>
  <si>
    <t>Operação interna com destino a contribuinte de mercadoria abrangida pelo fundo recolhidos por substituição tributária.</t>
  </si>
  <si>
    <t>Operação interna com destino a não contribuinte mercadoria abrangida pelo fundo.</t>
  </si>
  <si>
    <t>Operação interestadual com destino a não contribuinte: armas e munições, embarcações de esporte e de recreação, joias, cosméticos e perfumes.</t>
  </si>
  <si>
    <t xml:space="preserve">Comércio Varejista MT Contribuinte </t>
  </si>
  <si>
    <t>Alíquota Interna</t>
  </si>
  <si>
    <t>Alíquota Interestadual</t>
  </si>
  <si>
    <t xml:space="preserve">Alíquota ICMS Próprio </t>
  </si>
  <si>
    <t>Valor ICMS Próprio</t>
  </si>
  <si>
    <t>Alíquota FCP</t>
  </si>
  <si>
    <t>Alíquota ICMS ST</t>
  </si>
  <si>
    <t>Alíquota FCP ST</t>
  </si>
  <si>
    <t>Alíquota ICMS Difal</t>
  </si>
  <si>
    <t>Alíquota FCP Difal</t>
  </si>
  <si>
    <t>Cálculo Padrão</t>
  </si>
  <si>
    <t>Cálculo Especifico</t>
  </si>
  <si>
    <t>Contribuinte ES</t>
  </si>
  <si>
    <t>Não Contribuinte ES</t>
  </si>
  <si>
    <r>
      <t xml:space="preserve">Operação interna </t>
    </r>
    <r>
      <rPr>
        <b/>
        <sz val="8.5"/>
        <color rgb="FFC00000"/>
        <rFont val="Arial Narrow"/>
        <family val="2"/>
      </rPr>
      <t xml:space="preserve">Regime Apuração Normal: </t>
    </r>
    <r>
      <rPr>
        <sz val="8.5"/>
        <color rgb="FFC00000"/>
        <rFont val="Arial Narrow"/>
        <family val="2"/>
      </rPr>
      <t>armas e munições, embarcações de esporte e de recreação, joias, cosméticos e perfumes.</t>
    </r>
  </si>
  <si>
    <t>Contribuinte MS</t>
  </si>
  <si>
    <t>Contribuinte PE</t>
  </si>
  <si>
    <t xml:space="preserve">Cálculo Padrão </t>
  </si>
  <si>
    <t>Não Contribuinte PE</t>
  </si>
  <si>
    <t>Contribuinte PI</t>
  </si>
  <si>
    <t>Não Contribuinte PI</t>
  </si>
  <si>
    <t>Cálculo Diferenciado</t>
  </si>
  <si>
    <t>Contribuinte MG</t>
  </si>
  <si>
    <t>Base Dupla</t>
  </si>
  <si>
    <t>Operação interestadual de aquisição de mercadoria para uso, consumo ou ativo imobilizado abrangida pelo fundo recolhido por substituição no remetente.</t>
  </si>
  <si>
    <t>Não Contribuinte MG</t>
  </si>
  <si>
    <t>Lei nº 13.564/2016</t>
  </si>
  <si>
    <t>Decreto 16.970/2016</t>
  </si>
  <si>
    <t>Bahia</t>
  </si>
  <si>
    <t>Contribuinte BA</t>
  </si>
  <si>
    <t>Não Contribuinte BA</t>
  </si>
  <si>
    <t>Não Contribuinte MS</t>
  </si>
  <si>
    <t>Contribuinte PB</t>
  </si>
  <si>
    <t>Não Contribuinte PB</t>
  </si>
  <si>
    <t>Lei nº 11.580/1996 Art. 14</t>
  </si>
  <si>
    <t>Anexo XII do RICMS/PR</t>
  </si>
  <si>
    <t>Decreto 6.080/2012</t>
  </si>
  <si>
    <t>Água mineral (NCM 22.01);</t>
  </si>
  <si>
    <t xml:space="preserve">águas gaseificadas, adicionadas de açúcar ou de outros edulcorantes ou
aromatizadas, refrigerantes, refrescos e outros, cervejas sem álcool e
isotônicos (NCM 22.02);
</t>
  </si>
  <si>
    <t>artefatos de joalheria e de ourivesaria, e suas partes (NCM 71.13 e 71.14)</t>
  </si>
  <si>
    <t>cervejas, chopes e bebidas alcoólicas (NCM 22.03. 22.04, 22.05, 22.06 e
22.08);</t>
  </si>
  <si>
    <t>fumo e sucedâneos, manufaturados (NCM 24.02 e 24.03);</t>
  </si>
  <si>
    <t>gasolina, exceto para aviação;</t>
  </si>
  <si>
    <t>perfumes e cosméticos (NCM 33.03, 33.04, 33.05 exceto 3305.10.00, e 33.07 exceto 3307.20);</t>
  </si>
  <si>
    <t>produtos de tabacaria (NCM 24.01 a 24.99).</t>
  </si>
  <si>
    <t>Fundo de Combate e Erradicação da Pobreza no Estado da Paraíba (FECOP) </t>
  </si>
  <si>
    <t>Lançamento na apuração do ICMS com o Código de Lançamento PA040002</t>
  </si>
  <si>
    <t>Paraná</t>
  </si>
  <si>
    <t>http://www.fazenda.mg.gov.br/empresas/legislacao_tributaria/orientacao/orientacao_003_2016.pdf</t>
  </si>
  <si>
    <t>Contribuinte RJ</t>
  </si>
  <si>
    <t>Não Contribuinte RJ</t>
  </si>
  <si>
    <t>Contribuinte RN</t>
  </si>
  <si>
    <t>Não Contribuinte RN</t>
  </si>
  <si>
    <t>Calculo Diferenciado</t>
  </si>
  <si>
    <t>Contribuinte RS</t>
  </si>
  <si>
    <t>Não Contribuinte RS</t>
  </si>
  <si>
    <t>https://www.sefaz.rs.gov.br/Incoming/C%C3%A1lculos%20Ampara%20e%20EC%2087%20-%20v2.pdf</t>
  </si>
  <si>
    <t>100</t>
  </si>
  <si>
    <t xml:space="preserve">bebidas alcoólicas e cerveja sem álcool; </t>
  </si>
  <si>
    <t xml:space="preserve">cigarros, cigarrilhas, charutos, cachimbos, cigarreiras, fumos desfiados e
encarteirados, fumos para cachimbos e fumos tipo crespo; </t>
  </si>
  <si>
    <t>perfumaria e cosméticos; e</t>
  </si>
  <si>
    <t>prestação de serviço de televisão por assinatura.</t>
  </si>
  <si>
    <t xml:space="preserve"> Fundo de Proteção e Amparo Social do Estado
do Rio Grande do Sul (Ampara/RS)</t>
  </si>
  <si>
    <t>Fundo Estadual de Combate e Erradicação à Pobreza (Fecoep)</t>
  </si>
  <si>
    <t>https://www.sefin.ro.gov.br/portalsefin/downloads/Orientacoes_RO_com_FECOEP_em_11.04.2016.pdf</t>
  </si>
  <si>
    <t>Lei Complementar nº 842/2015</t>
  </si>
  <si>
    <t>I - armas e munições, suas partes e acessórios;</t>
  </si>
  <si>
    <t>II - perfumes e cosméticos;</t>
  </si>
  <si>
    <t>III - embarcações de esporte e recreação;</t>
  </si>
  <si>
    <t>IV - fogos de artifícios;</t>
  </si>
  <si>
    <t>V - serviços de comunicação, exceto os serviços de telefonia;</t>
  </si>
  <si>
    <t>VI - cigarros, charutos e tabacos; e</t>
  </si>
  <si>
    <t>VII - bebidas alcoólicas, inclusive cerveja alcoólica.</t>
  </si>
  <si>
    <t>FECOPE</t>
  </si>
  <si>
    <t>As alíquotas do ICMS são acrescidas de 2% nas operações com consumidor final: </t>
  </si>
  <si>
    <t>Decreto 2.275/2014</t>
  </si>
  <si>
    <t xml:space="preserve">Os recursos são dotações orçamentárias, repasses federais e diversos não vinculados ao ICMS </t>
  </si>
  <si>
    <t>Decreto nº 5.555/2016</t>
  </si>
  <si>
    <t>de receitas oriundas do adicional de 2% na alíquota do ICMS sobre produtos e serviços nos termos do art. 82, §1o, do Ato das Disposições Constitucionais Transitórias – ADCT da Constituição Federal;</t>
  </si>
  <si>
    <t>Contribuinte TO</t>
  </si>
  <si>
    <t>Não Contribuinte TO</t>
  </si>
  <si>
    <t>Sergipe</t>
  </si>
  <si>
    <t>Contribuinte SE</t>
  </si>
  <si>
    <t>Não Contribuinte SE</t>
  </si>
  <si>
    <t>Adicional de 2% na alíquota de ICMS das seguintes mercadorias:</t>
  </si>
  <si>
    <t>a) bebidas alcoólicas classificadas na posição 22.03;</t>
  </si>
  <si>
    <t>b) fumo e seus sucedâneos manufaturados, classificados no capítulo 24;</t>
  </si>
  <si>
    <t>https://www.sefaz.pe.gov.br/Publicacoes/Manuais%20de%20Duvidas%20Tributrias%20%20Informativos%20Fiscai/FECEP%20-%20FUNDO%20ESTADUAL%20DE%20COMBATE%20E%20ERRADICA%C3%87%C3%83O%20DA%20POBREZA.pdf</t>
  </si>
  <si>
    <t>f) ultraleves e asas-deltas; </t>
  </si>
  <si>
    <t>b.3.1) asas-deltas; </t>
  </si>
  <si>
    <t>Decreto nº 31.860/2015</t>
  </si>
  <si>
    <t>b.4) aviões ultraleves e asas-deltas; </t>
  </si>
  <si>
    <t>d) asas-deltas; </t>
  </si>
  <si>
    <t>Prazo determinado de 14.07.2006 a 31.12.2010. Até o momento não há legislação prorrogando a vigência do fundo, porém entendemos, com base na Constituição Federal , que ele vigora por prazo indeterminado. </t>
  </si>
  <si>
    <t>e) aparelhos ultraleves e asas-deltas; </t>
  </si>
  <si>
    <t>Lei nº 5.622/2006, alterada pela Lei nº 6.302/2013;</t>
  </si>
  <si>
    <t>i) asas-deltas e ultraleves, suas partes e peças; </t>
  </si>
  <si>
    <t>Fundo Estadual de Combate e Erradicação da Pobreza (FECOEP)</t>
  </si>
  <si>
    <t>i) ultraleves e suas partes e peças; asas-deltas; balões e dirigíveis; partes e peças dos veículos e aparelhos indicados anteriormente; </t>
  </si>
  <si>
    <t>A alíquota do imposto incidente na prestação interna de serviço de comunicação, na operação interna com gasolina, com energia elétrica, ressalvado o fornecimento para o consumo em estabelecimento de produtor rural e em residência atendida por circuito monofásico e cujo consumo mensal não exceda 80 kWh, e com os produtos e serviços relacionados no RCTE-GO/1997 , Anexo XIV , fica acrescida de 2%, sendo o produto da arrecadação desse adicional destinado a prover recursos ao Fundo de Proteção Social do Estado de Goiás (Protege Goiás). </t>
  </si>
  <si>
    <t>O Estado também prevê que a utilização dos benefícios fiscais contidos nos dispositivos do RCTE-GO/1997 , Anexo IX , adiante citados, é condicionada a que o contribuinte contribua com o valor correspondente ao percentual de 5% aplicado sobre o montante da diferença entre o valor do imposto calculado com aplicação da tributação integral e o calculado com utilização de benefício fiscal, para o Protege Goiás: </t>
  </si>
  <si>
    <r>
      <t>Lei nº 7.098/1998</t>
    </r>
    <r>
      <rPr>
        <sz val="8.5"/>
        <color rgb="FF000000"/>
        <rFont val="Arial Narrow"/>
        <family val="2"/>
      </rPr>
      <t>, art. 14, IX e X; </t>
    </r>
  </si>
  <si>
    <t>Lei nº 7.611/2004</t>
  </si>
  <si>
    <t>Lei nº 4.056/2002</t>
  </si>
  <si>
    <t>Fundo Estadual de Combate e Erradicação da Pobreza (FECEP)</t>
  </si>
  <si>
    <t>Goiás</t>
  </si>
  <si>
    <t>Operação de importação mercadoria abrangidas pelo fundo  e incidência de substituição tributária.</t>
  </si>
  <si>
    <t>Rio de Janeiro</t>
  </si>
  <si>
    <t xml:space="preserve">Legado </t>
  </si>
  <si>
    <t>Legado</t>
  </si>
  <si>
    <t>090</t>
  </si>
  <si>
    <t xml:space="preserve">Operação interestadual com destino a contribuinte de mercadoria abrangida pelo fundo com incidencia de substituição tributária. </t>
  </si>
  <si>
    <t>Espirito Santo</t>
  </si>
  <si>
    <t>Operação interestadual de aquisição de mercadoria abrangida pelo fundo recolhido por substituição tributária com o recolhimento do remetente</t>
  </si>
  <si>
    <t>Contribuinte GO</t>
  </si>
  <si>
    <t>Não Contribuinte GO</t>
  </si>
  <si>
    <t>Operação de importação de mercadoria abrangidas pelo fundo com destino a consumidor final</t>
  </si>
  <si>
    <t>Operação interna com destino a contribuinte de mercadoria abrangida pelo fundo com destino a consumidor final</t>
  </si>
  <si>
    <t>Contribuinte PR</t>
  </si>
  <si>
    <t>Não Contribuinte PR</t>
  </si>
  <si>
    <t>Contribuinte RO</t>
  </si>
  <si>
    <t>Não Contribuinte RO</t>
  </si>
  <si>
    <t>Operação interestadual com destino a contribuinte de mercadoria para uso e consumo abrangida pelo fundo.</t>
  </si>
  <si>
    <t>Só faz se for uso / consumo.</t>
  </si>
  <si>
    <t>Só faz na operação interna.</t>
  </si>
  <si>
    <t>CONFIGURAR O FECP DE SÃO PAULO PELA CFC.</t>
  </si>
  <si>
    <t>Confirmar Lu: BC do FCP-ST eh a diferença entre as bases.</t>
  </si>
  <si>
    <t>Não tem cálculo de ST demonstrado?
Só faz na operação interna.</t>
  </si>
  <si>
    <t>Legenda</t>
  </si>
  <si>
    <t>Passou</t>
  </si>
  <si>
    <t>Não Passou</t>
  </si>
  <si>
    <t>Lu Revisar</t>
  </si>
  <si>
    <t>Lu revisar: Novo cenário</t>
  </si>
  <si>
    <t>Base Dupla: MV_BASDENT = MG.</t>
  </si>
  <si>
    <t>Não faz sentido. Percentual é acima do permitido.</t>
  </si>
  <si>
    <r>
      <t xml:space="preserve">Operação interestadual </t>
    </r>
    <r>
      <rPr>
        <b/>
        <sz val="8.5"/>
        <color rgb="FF000000"/>
        <rFont val="Arial Narrow"/>
        <family val="2"/>
      </rPr>
      <t>Regime de Estimativa Simplificado (carga média)</t>
    </r>
    <r>
      <rPr>
        <sz val="8.5"/>
        <color rgb="FF000000"/>
        <rFont val="Arial Narrow"/>
        <family val="2"/>
      </rPr>
      <t>: armas e munições, embarcações de esporte e de recreação, joias, cosméticos e perfumes.
Sem IPI na base do ICMS próprio.</t>
    </r>
  </si>
  <si>
    <t>F4_INCIDE = NÃO.</t>
  </si>
  <si>
    <t>F4_INCIDE = SIM.</t>
  </si>
  <si>
    <r>
      <t xml:space="preserve">Operação interestadual </t>
    </r>
    <r>
      <rPr>
        <b/>
        <sz val="8.5"/>
        <color rgb="FF000000"/>
        <rFont val="Arial Narrow"/>
        <family val="2"/>
      </rPr>
      <t>Regime de Estimativa Simplificado (carga média)</t>
    </r>
    <r>
      <rPr>
        <sz val="8.5"/>
        <color rgb="FF000000"/>
        <rFont val="Arial Narrow"/>
        <family val="2"/>
      </rPr>
      <t>: armas e munições, embarcações de esporte e de recreação, joias, cosméticos e perfumes.
Com IPI na base do ICMS próprio.</t>
    </r>
  </si>
  <si>
    <r>
      <t xml:space="preserve">Operação interna </t>
    </r>
    <r>
      <rPr>
        <b/>
        <sz val="8.5"/>
        <color rgb="FF000000"/>
        <rFont val="Arial Narrow"/>
        <family val="2"/>
      </rPr>
      <t xml:space="preserve">Regime de Estimativa Simplificado (carga média): </t>
    </r>
    <r>
      <rPr>
        <sz val="8.5"/>
        <color rgb="FF000000"/>
        <rFont val="Arial Narrow"/>
        <family val="2"/>
      </rPr>
      <t>armas e munições, embarcações de esporte e de recreação, joias, cosméticos e perfumes.
Sem IPI na base do ICMS Próprio.</t>
    </r>
  </si>
  <si>
    <t>Configurar CFC oper. Int.</t>
  </si>
  <si>
    <t>MV_BASDENT = RS</t>
  </si>
  <si>
    <t>Não incide FECP.</t>
  </si>
  <si>
    <t>Não alterar. Aguardar nova definição.</t>
  </si>
  <si>
    <t>Configurar índice na CFC.</t>
  </si>
  <si>
    <t>Valor DIFAL
(Origem)</t>
  </si>
  <si>
    <t>Valor DIFAL
(Destino)</t>
  </si>
  <si>
    <t>Regra do destino. Configurar FCP de SP na CFC.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</si>
</sst>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4" formatCode="_-&quot;R$&quot;\ * #,##0.00_-;\-&quot;R$&quot;\ * #,##0.00_-;_-&quot;R$&quot;\ * &quot;-&quot;??_-;_-@_-"/>
    <numFmt numFmtId="164" formatCode="&quot;R$&quot;#,##0.00;[Red]\-&quot;R$&quot;#,##0.00"/>
    <numFmt numFmtId="165" formatCode="_-&quot;R$&quot;* #,##0.00_-;\-&quot;R$&quot;* #,##0.00_-;_-&quot;R$&quot;* &quot;-&quot;??_-;_-@_-"/>
    <numFmt numFmtId="166" formatCode="0.000"/>
    <numFmt numFmtId="167" formatCode="0.0%"/>
    <numFmt numFmtId="168" formatCode="_-[$R$-416]* #,##0.00_-;\-[$R$-416]* #,##0.00_-;_-[$R$-416]* &quot;-&quot;??_-;_-@_-"/>
    <numFmt numFmtId="169" formatCode="&quot;R$&quot;\ #,##0.00"/>
  </numFmts>
  <fonts count="23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color rgb="FF333333"/>
      <name val="Arial Narrow"/>
      <family val="2"/>
    </font>
    <font>
      <sz val="11"/>
      <color theme="1"/>
      <name val="Arial Narrow"/>
      <family val="2"/>
    </font>
    <font>
      <sz val="12"/>
      <color theme="1"/>
      <name val="Arial Narrow"/>
      <family val="2"/>
    </font>
    <font>
      <b/>
      <sz val="10"/>
      <color rgb="FF980202"/>
      <name val="Arial Narrow"/>
      <family val="2"/>
    </font>
    <font>
      <b/>
      <sz val="8.5"/>
      <color rgb="FFFFFFFF"/>
      <name val="Arial Narrow"/>
      <family val="2"/>
    </font>
    <font>
      <sz val="8.5"/>
      <color rgb="FF000000"/>
      <name val="Arial Narrow"/>
      <family val="2"/>
    </font>
    <font>
      <b/>
      <sz val="8.5"/>
      <color rgb="FF000000"/>
      <name val="Arial Narrow"/>
      <family val="2"/>
    </font>
    <font>
      <sz val="8.5"/>
      <color rgb="FF333333"/>
      <name val="Arial Narrow"/>
      <family val="2"/>
    </font>
    <font>
      <u/>
      <sz val="8.5"/>
      <color theme="10"/>
      <name val="Arial Narrow"/>
      <family val="2"/>
    </font>
    <font>
      <sz val="8.5"/>
      <color theme="1"/>
      <name val="Arial Narrow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9"/>
      <color indexed="81"/>
      <name val="Segoe UI"/>
      <charset val="1"/>
    </font>
    <font>
      <b/>
      <sz val="9"/>
      <color indexed="81"/>
      <name val="Segoe UI"/>
      <charset val="1"/>
    </font>
    <font>
      <sz val="11"/>
      <color theme="1"/>
      <name val="Calibri"/>
      <family val="2"/>
      <scheme val="minor"/>
    </font>
    <font>
      <sz val="8.5"/>
      <name val="Arial Narrow"/>
      <family val="2"/>
    </font>
    <font>
      <sz val="8.5"/>
      <color rgb="FFC00000"/>
      <name val="Arial Narrow"/>
      <family val="2"/>
    </font>
    <font>
      <b/>
      <sz val="8.5"/>
      <name val="Arial Narrow"/>
      <family val="2"/>
    </font>
    <font>
      <b/>
      <sz val="8.5"/>
      <color rgb="FFC00000"/>
      <name val="Arial Narrow"/>
      <family val="2"/>
    </font>
    <font>
      <sz val="8.5"/>
      <color rgb="FFFF0000"/>
      <name val="Arial Narrow"/>
      <family val="2"/>
    </font>
    <font>
      <b/>
      <sz val="12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0099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59999389629810485"/>
        <bgColor indexed="64"/>
      </patternFill>
    </fill>
  </fills>
  <borders count="55">
    <border>
      <left/>
      <right/>
      <top/>
      <bottom/>
      <diagonal/>
    </border>
    <border>
      <left/>
      <right/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333333"/>
      </left>
      <right style="medium">
        <color rgb="FF333333"/>
      </right>
      <top/>
      <bottom style="medium">
        <color rgb="FF333333"/>
      </bottom>
      <diagonal/>
    </border>
    <border>
      <left style="medium">
        <color rgb="FF333333"/>
      </left>
      <right style="medium">
        <color rgb="FF333333"/>
      </right>
      <top/>
      <bottom/>
      <diagonal/>
    </border>
    <border>
      <left/>
      <right style="medium">
        <color rgb="FF333333"/>
      </right>
      <top/>
      <bottom style="medium">
        <color rgb="FF333333"/>
      </bottom>
      <diagonal/>
    </border>
    <border>
      <left/>
      <right style="medium">
        <color rgb="FF333333"/>
      </right>
      <top/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 style="medium">
        <color rgb="FF333333"/>
      </left>
      <right style="medium">
        <color rgb="FF333333"/>
      </right>
      <top style="medium">
        <color rgb="FFFFFFFF"/>
      </top>
      <bottom/>
      <diagonal/>
    </border>
    <border>
      <left style="medium">
        <color rgb="FF333333"/>
      </left>
      <right/>
      <top style="medium">
        <color rgb="FFFFFFFF"/>
      </top>
      <bottom/>
      <diagonal/>
    </border>
    <border>
      <left style="medium">
        <color rgb="FF333333"/>
      </left>
      <right/>
      <top/>
      <bottom style="medium">
        <color rgb="FF333333"/>
      </bottom>
      <diagonal/>
    </border>
    <border>
      <left style="medium">
        <color rgb="FF333333"/>
      </left>
      <right style="medium">
        <color rgb="FF333333"/>
      </right>
      <top style="medium">
        <color rgb="FF333333"/>
      </top>
      <bottom/>
      <diagonal/>
    </border>
    <border>
      <left style="medium">
        <color rgb="FF333333"/>
      </left>
      <right/>
      <top style="medium">
        <color rgb="FF333333"/>
      </top>
      <bottom/>
      <diagonal/>
    </border>
    <border>
      <left style="medium">
        <color rgb="FF333333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rgb="FF333333"/>
      </right>
      <top style="medium">
        <color indexed="64"/>
      </top>
      <bottom/>
      <diagonal/>
    </border>
    <border>
      <left style="medium">
        <color rgb="FF333333"/>
      </left>
      <right style="medium">
        <color rgb="FF333333"/>
      </right>
      <top style="medium">
        <color indexed="64"/>
      </top>
      <bottom/>
      <diagonal/>
    </border>
    <border>
      <left style="medium">
        <color indexed="64"/>
      </left>
      <right style="medium">
        <color rgb="FF333333"/>
      </right>
      <top/>
      <bottom/>
      <diagonal/>
    </border>
    <border>
      <left style="medium">
        <color indexed="64"/>
      </left>
      <right style="medium">
        <color rgb="FF333333"/>
      </right>
      <top/>
      <bottom style="medium">
        <color indexed="64"/>
      </bottom>
      <diagonal/>
    </border>
    <border>
      <left style="medium">
        <color rgb="FF333333"/>
      </left>
      <right style="medium">
        <color rgb="FF333333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333333"/>
      </right>
      <top/>
      <bottom style="medium">
        <color indexed="64"/>
      </bottom>
      <diagonal/>
    </border>
    <border>
      <left/>
      <right style="medium">
        <color rgb="FF333333"/>
      </right>
      <top style="medium">
        <color indexed="64"/>
      </top>
      <bottom/>
      <diagonal/>
    </border>
    <border>
      <left style="medium">
        <color indexed="64"/>
      </left>
      <right style="dotted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auto="1"/>
      </right>
      <top style="medium">
        <color indexed="64"/>
      </top>
      <bottom/>
      <diagonal/>
    </border>
    <border>
      <left style="medium">
        <color indexed="64"/>
      </left>
      <right style="dotted">
        <color auto="1"/>
      </right>
      <top/>
      <bottom/>
      <diagonal/>
    </border>
    <border>
      <left style="medium">
        <color indexed="64"/>
      </left>
      <right style="dotted">
        <color auto="1"/>
      </right>
      <top/>
      <bottom style="medium">
        <color indexed="64"/>
      </bottom>
      <diagonal/>
    </border>
    <border>
      <left style="dotted">
        <color auto="1"/>
      </left>
      <right style="dotted">
        <color auto="1"/>
      </right>
      <top style="medium">
        <color indexed="64"/>
      </top>
      <bottom style="medium">
        <color indexed="64"/>
      </bottom>
      <diagonal/>
    </border>
    <border>
      <left style="dotted">
        <color auto="1"/>
      </left>
      <right style="dotted">
        <color auto="1"/>
      </right>
      <top style="medium">
        <color indexed="64"/>
      </top>
      <bottom/>
      <diagonal/>
    </border>
    <border>
      <left style="dotted">
        <color auto="1"/>
      </left>
      <right style="dotted">
        <color auto="1"/>
      </right>
      <top/>
      <bottom/>
      <diagonal/>
    </border>
    <border>
      <left style="dotted">
        <color auto="1"/>
      </left>
      <right style="dotted">
        <color auto="1"/>
      </right>
      <top/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rgb="FF333333"/>
      </left>
      <right/>
      <top style="medium">
        <color indexed="64"/>
      </top>
      <bottom/>
      <diagonal/>
    </border>
    <border>
      <left style="medium">
        <color rgb="FF333333"/>
      </left>
      <right style="medium">
        <color indexed="64"/>
      </right>
      <top style="medium">
        <color indexed="64"/>
      </top>
      <bottom/>
      <diagonal/>
    </border>
    <border>
      <left style="medium">
        <color rgb="FF333333"/>
      </left>
      <right style="medium">
        <color indexed="64"/>
      </right>
      <top/>
      <bottom/>
      <diagonal/>
    </border>
    <border>
      <left style="medium">
        <color rgb="FF333333"/>
      </left>
      <right/>
      <top/>
      <bottom style="medium">
        <color indexed="64"/>
      </bottom>
      <diagonal/>
    </border>
    <border>
      <left style="medium">
        <color rgb="FF333333"/>
      </left>
      <right style="medium">
        <color indexed="64"/>
      </right>
      <top/>
      <bottom style="medium">
        <color indexed="64"/>
      </bottom>
      <diagonal/>
    </border>
    <border>
      <left style="dotted">
        <color auto="1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auto="1"/>
      </left>
      <right style="medium">
        <color indexed="64"/>
      </right>
      <top style="medium">
        <color indexed="64"/>
      </top>
      <bottom/>
      <diagonal/>
    </border>
    <border>
      <left style="dotted">
        <color auto="1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165" fontId="16" fillId="0" borderId="0" applyFont="0" applyFill="0" applyBorder="0" applyAlignment="0" applyProtection="0"/>
    <xf numFmtId="9" fontId="16" fillId="0" borderId="0" applyFont="0" applyFill="0" applyBorder="0" applyAlignment="0" applyProtection="0"/>
  </cellStyleXfs>
  <cellXfs count="339">
    <xf numFmtId="0" fontId="0" fillId="0" borderId="0" xfId="0"/>
    <xf numFmtId="0" fontId="3" fillId="0" borderId="0" xfId="0" applyFont="1"/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7" fillId="0" borderId="6" xfId="0" applyFont="1" applyBorder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7" fillId="0" borderId="12" xfId="0" applyFont="1" applyBorder="1" applyAlignment="1">
      <alignment vertical="center" wrapText="1"/>
    </xf>
    <xf numFmtId="0" fontId="7" fillId="0" borderId="13" xfId="0" applyFont="1" applyBorder="1" applyAlignment="1">
      <alignment vertical="center" wrapText="1"/>
    </xf>
    <xf numFmtId="0" fontId="7" fillId="0" borderId="10" xfId="0" applyFont="1" applyBorder="1" applyAlignment="1">
      <alignment vertical="center" wrapText="1"/>
    </xf>
    <xf numFmtId="0" fontId="7" fillId="0" borderId="5" xfId="0" applyFont="1" applyBorder="1" applyAlignment="1">
      <alignment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1" xfId="0" applyFont="1" applyBorder="1" applyAlignment="1">
      <alignment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vertical="center" wrapText="1"/>
    </xf>
    <xf numFmtId="0" fontId="7" fillId="3" borderId="8" xfId="0" applyFont="1" applyFill="1" applyBorder="1" applyAlignment="1">
      <alignment vertical="center" wrapText="1"/>
    </xf>
    <xf numFmtId="0" fontId="7" fillId="3" borderId="9" xfId="0" applyFont="1" applyFill="1" applyBorder="1" applyAlignment="1">
      <alignment vertical="center" wrapText="1"/>
    </xf>
    <xf numFmtId="0" fontId="7" fillId="3" borderId="3" xfId="0" applyFont="1" applyFill="1" applyBorder="1" applyAlignment="1">
      <alignment vertical="center" wrapText="1"/>
    </xf>
    <xf numFmtId="0" fontId="7" fillId="3" borderId="10" xfId="0" applyFont="1" applyFill="1" applyBorder="1" applyAlignment="1">
      <alignment vertical="center" wrapText="1"/>
    </xf>
    <xf numFmtId="0" fontId="10" fillId="0" borderId="13" xfId="1" applyFont="1" applyBorder="1" applyAlignment="1">
      <alignment vertical="center" wrapText="1"/>
    </xf>
    <xf numFmtId="0" fontId="10" fillId="0" borderId="10" xfId="1" applyFont="1" applyBorder="1" applyAlignment="1">
      <alignment vertical="center" wrapText="1"/>
    </xf>
    <xf numFmtId="0" fontId="11" fillId="0" borderId="13" xfId="0" applyFont="1" applyBorder="1" applyAlignment="1">
      <alignment vertical="center" wrapText="1"/>
    </xf>
    <xf numFmtId="0" fontId="10" fillId="0" borderId="6" xfId="1" applyFont="1" applyBorder="1" applyAlignment="1">
      <alignment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vertical="center" wrapText="1"/>
    </xf>
    <xf numFmtId="0" fontId="7" fillId="3" borderId="12" xfId="0" applyFont="1" applyFill="1" applyBorder="1" applyAlignment="1">
      <alignment vertical="center"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vertical="center" wrapText="1"/>
    </xf>
    <xf numFmtId="0" fontId="7" fillId="3" borderId="8" xfId="0" applyFont="1" applyFill="1" applyBorder="1" applyAlignment="1">
      <alignment horizontal="left" vertical="center" wrapText="1"/>
    </xf>
    <xf numFmtId="0" fontId="7" fillId="3" borderId="3" xfId="0" applyFont="1" applyFill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7" fillId="3" borderId="11" xfId="0" applyFont="1" applyFill="1" applyBorder="1" applyAlignment="1">
      <alignment horizontal="left" vertical="center" wrapText="1"/>
    </xf>
    <xf numFmtId="0" fontId="7" fillId="0" borderId="11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10" fillId="0" borderId="3" xfId="1" applyFont="1" applyBorder="1" applyAlignment="1">
      <alignment horizontal="left" vertical="center" wrapText="1"/>
    </xf>
    <xf numFmtId="0" fontId="6" fillId="2" borderId="7" xfId="0" applyFont="1" applyFill="1" applyBorder="1" applyAlignment="1">
      <alignment horizontal="center" vertical="center" wrapText="1"/>
    </xf>
    <xf numFmtId="9" fontId="7" fillId="0" borderId="6" xfId="0" applyNumberFormat="1" applyFont="1" applyBorder="1" applyAlignment="1">
      <alignment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7" fillId="0" borderId="0" xfId="0" applyFont="1" applyBorder="1" applyAlignment="1">
      <alignment vertical="center" wrapText="1"/>
    </xf>
    <xf numFmtId="164" fontId="17" fillId="4" borderId="16" xfId="0" applyNumberFormat="1" applyFont="1" applyFill="1" applyBorder="1" applyAlignment="1">
      <alignment vertical="center" wrapText="1"/>
    </xf>
    <xf numFmtId="0" fontId="17" fillId="0" borderId="16" xfId="0" applyFont="1" applyBorder="1" applyAlignment="1">
      <alignment vertical="center" wrapText="1"/>
    </xf>
    <xf numFmtId="0" fontId="7" fillId="4" borderId="24" xfId="0" applyFont="1" applyFill="1" applyBorder="1" applyAlignment="1">
      <alignment vertical="center" wrapText="1"/>
    </xf>
    <xf numFmtId="0" fontId="7" fillId="4" borderId="25" xfId="0" applyFont="1" applyFill="1" applyBorder="1" applyAlignment="1">
      <alignment vertical="center" wrapText="1"/>
    </xf>
    <xf numFmtId="49" fontId="17" fillId="0" borderId="30" xfId="0" applyNumberFormat="1" applyFont="1" applyBorder="1" applyAlignment="1">
      <alignment horizontal="center" vertical="center" wrapText="1"/>
    </xf>
    <xf numFmtId="49" fontId="17" fillId="0" borderId="34" xfId="0" applyNumberFormat="1" applyFont="1" applyBorder="1" applyAlignment="1">
      <alignment horizontal="center" vertical="center" wrapText="1"/>
    </xf>
    <xf numFmtId="49" fontId="17" fillId="0" borderId="29" xfId="0" applyNumberFormat="1" applyFont="1" applyBorder="1" applyAlignment="1">
      <alignment horizontal="center" vertical="center" wrapText="1"/>
    </xf>
    <xf numFmtId="49" fontId="17" fillId="0" borderId="33" xfId="0" applyNumberFormat="1" applyFont="1" applyBorder="1" applyAlignment="1">
      <alignment horizontal="center" vertical="center" wrapText="1"/>
    </xf>
    <xf numFmtId="0" fontId="17" fillId="0" borderId="18" xfId="0" applyFont="1" applyBorder="1" applyAlignment="1">
      <alignment vertical="center" wrapText="1"/>
    </xf>
    <xf numFmtId="0" fontId="17" fillId="0" borderId="17" xfId="0" applyFont="1" applyBorder="1" applyAlignment="1">
      <alignment vertical="center" wrapText="1"/>
    </xf>
    <xf numFmtId="9" fontId="17" fillId="0" borderId="18" xfId="0" applyNumberFormat="1" applyFont="1" applyBorder="1" applyAlignment="1">
      <alignment horizontal="center" vertical="center" wrapText="1"/>
    </xf>
    <xf numFmtId="164" fontId="17" fillId="4" borderId="18" xfId="0" applyNumberFormat="1" applyFont="1" applyFill="1" applyBorder="1" applyAlignment="1">
      <alignment vertical="center" wrapText="1"/>
    </xf>
    <xf numFmtId="0" fontId="17" fillId="5" borderId="18" xfId="0" applyFont="1" applyFill="1" applyBorder="1" applyAlignment="1">
      <alignment vertical="center" wrapText="1"/>
    </xf>
    <xf numFmtId="0" fontId="17" fillId="4" borderId="18" xfId="0" applyFont="1" applyFill="1" applyBorder="1" applyAlignment="1">
      <alignment vertical="center" wrapText="1"/>
    </xf>
    <xf numFmtId="0" fontId="17" fillId="0" borderId="30" xfId="0" applyFont="1" applyBorder="1" applyAlignment="1">
      <alignment horizontal="center" vertical="center" wrapText="1"/>
    </xf>
    <xf numFmtId="0" fontId="17" fillId="0" borderId="16" xfId="0" applyFont="1" applyBorder="1" applyAlignment="1">
      <alignment horizontal="center" vertical="center" wrapText="1"/>
    </xf>
    <xf numFmtId="9" fontId="17" fillId="0" borderId="16" xfId="0" applyNumberFormat="1" applyFont="1" applyBorder="1" applyAlignment="1">
      <alignment horizontal="center" vertical="center" wrapText="1"/>
    </xf>
    <xf numFmtId="0" fontId="17" fillId="4" borderId="16" xfId="0" applyFont="1" applyFill="1" applyBorder="1" applyAlignment="1">
      <alignment vertical="center" wrapText="1"/>
    </xf>
    <xf numFmtId="164" fontId="17" fillId="5" borderId="16" xfId="0" applyNumberFormat="1" applyFont="1" applyFill="1" applyBorder="1" applyAlignment="1">
      <alignment vertical="center" wrapText="1"/>
    </xf>
    <xf numFmtId="0" fontId="17" fillId="5" borderId="16" xfId="0" applyFont="1" applyFill="1" applyBorder="1" applyAlignment="1">
      <alignment vertical="center" wrapText="1"/>
    </xf>
    <xf numFmtId="0" fontId="17" fillId="0" borderId="31" xfId="0" applyFont="1" applyBorder="1" applyAlignment="1">
      <alignment horizontal="center" vertical="center" wrapText="1"/>
    </xf>
    <xf numFmtId="0" fontId="17" fillId="0" borderId="25" xfId="0" applyFont="1" applyBorder="1" applyAlignment="1">
      <alignment horizontal="center" vertical="center" wrapText="1"/>
    </xf>
    <xf numFmtId="49" fontId="17" fillId="0" borderId="31" xfId="0" applyNumberFormat="1" applyFont="1" applyBorder="1" applyAlignment="1">
      <alignment horizontal="center" vertical="center" wrapText="1"/>
    </xf>
    <xf numFmtId="49" fontId="17" fillId="0" borderId="35" xfId="0" applyNumberFormat="1" applyFont="1" applyBorder="1" applyAlignment="1">
      <alignment horizontal="center" vertical="center" wrapText="1"/>
    </xf>
    <xf numFmtId="0" fontId="17" fillId="0" borderId="25" xfId="0" applyFont="1" applyBorder="1" applyAlignment="1">
      <alignment vertical="center" wrapText="1"/>
    </xf>
    <xf numFmtId="0" fontId="17" fillId="0" borderId="24" xfId="0" applyFont="1" applyBorder="1" applyAlignment="1">
      <alignment vertical="center" wrapText="1"/>
    </xf>
    <xf numFmtId="9" fontId="17" fillId="0" borderId="25" xfId="0" applyNumberFormat="1" applyFont="1" applyBorder="1" applyAlignment="1">
      <alignment horizontal="center" vertical="center" wrapText="1"/>
    </xf>
    <xf numFmtId="164" fontId="17" fillId="4" borderId="25" xfId="0" applyNumberFormat="1" applyFont="1" applyFill="1" applyBorder="1" applyAlignment="1">
      <alignment vertical="center" wrapText="1"/>
    </xf>
    <xf numFmtId="0" fontId="17" fillId="5" borderId="25" xfId="0" applyFont="1" applyFill="1" applyBorder="1" applyAlignment="1">
      <alignment vertical="center" wrapText="1"/>
    </xf>
    <xf numFmtId="0" fontId="17" fillId="4" borderId="25" xfId="0" applyFont="1" applyFill="1" applyBorder="1" applyAlignment="1">
      <alignment vertical="center" wrapText="1"/>
    </xf>
    <xf numFmtId="0" fontId="7" fillId="4" borderId="17" xfId="0" applyFont="1" applyFill="1" applyBorder="1" applyAlignment="1">
      <alignment vertical="center" wrapText="1"/>
    </xf>
    <xf numFmtId="9" fontId="17" fillId="0" borderId="33" xfId="0" applyNumberFormat="1" applyFont="1" applyBorder="1" applyAlignment="1">
      <alignment horizontal="center" vertical="center" wrapText="1"/>
    </xf>
    <xf numFmtId="9" fontId="17" fillId="0" borderId="34" xfId="0" applyNumberFormat="1" applyFont="1" applyBorder="1" applyAlignment="1">
      <alignment horizontal="center" vertical="center" wrapText="1"/>
    </xf>
    <xf numFmtId="9" fontId="17" fillId="0" borderId="35" xfId="0" applyNumberFormat="1" applyFont="1" applyBorder="1" applyAlignment="1">
      <alignment horizontal="center" vertical="center" wrapText="1"/>
    </xf>
    <xf numFmtId="0" fontId="17" fillId="0" borderId="34" xfId="0" applyFont="1" applyBorder="1" applyAlignment="1">
      <alignment horizontal="center" vertical="center" wrapText="1"/>
    </xf>
    <xf numFmtId="0" fontId="17" fillId="0" borderId="35" xfId="0" applyFont="1" applyBorder="1" applyAlignment="1">
      <alignment horizontal="center" vertical="center" wrapText="1"/>
    </xf>
    <xf numFmtId="164" fontId="17" fillId="0" borderId="29" xfId="0" applyNumberFormat="1" applyFont="1" applyBorder="1" applyAlignment="1">
      <alignment vertical="center" wrapText="1"/>
    </xf>
    <xf numFmtId="164" fontId="17" fillId="0" borderId="30" xfId="0" applyNumberFormat="1" applyFont="1" applyBorder="1" applyAlignment="1">
      <alignment vertical="center" wrapText="1"/>
    </xf>
    <xf numFmtId="164" fontId="17" fillId="0" borderId="31" xfId="0" applyNumberFormat="1" applyFont="1" applyBorder="1" applyAlignment="1">
      <alignment vertical="center" wrapText="1"/>
    </xf>
    <xf numFmtId="164" fontId="17" fillId="0" borderId="33" xfId="0" applyNumberFormat="1" applyFont="1" applyBorder="1" applyAlignment="1">
      <alignment vertical="center" wrapText="1"/>
    </xf>
    <xf numFmtId="164" fontId="17" fillId="0" borderId="34" xfId="0" applyNumberFormat="1" applyFont="1" applyBorder="1" applyAlignment="1">
      <alignment vertical="center" wrapText="1"/>
    </xf>
    <xf numFmtId="164" fontId="17" fillId="0" borderId="35" xfId="0" applyNumberFormat="1" applyFont="1" applyBorder="1" applyAlignment="1">
      <alignment vertical="center" wrapText="1"/>
    </xf>
    <xf numFmtId="164" fontId="17" fillId="4" borderId="29" xfId="0" applyNumberFormat="1" applyFont="1" applyFill="1" applyBorder="1" applyAlignment="1">
      <alignment vertical="center" wrapText="1"/>
    </xf>
    <xf numFmtId="164" fontId="17" fillId="4" borderId="30" xfId="0" applyNumberFormat="1" applyFont="1" applyFill="1" applyBorder="1" applyAlignment="1">
      <alignment vertical="center" wrapText="1"/>
    </xf>
    <xf numFmtId="164" fontId="17" fillId="4" borderId="31" xfId="0" applyNumberFormat="1" applyFont="1" applyFill="1" applyBorder="1" applyAlignment="1">
      <alignment vertical="center" wrapText="1"/>
    </xf>
    <xf numFmtId="9" fontId="17" fillId="4" borderId="33" xfId="0" applyNumberFormat="1" applyFont="1" applyFill="1" applyBorder="1" applyAlignment="1">
      <alignment horizontal="center" vertical="center" wrapText="1"/>
    </xf>
    <xf numFmtId="9" fontId="17" fillId="4" borderId="34" xfId="0" applyNumberFormat="1" applyFont="1" applyFill="1" applyBorder="1" applyAlignment="1">
      <alignment horizontal="center" vertical="center" wrapText="1"/>
    </xf>
    <xf numFmtId="9" fontId="17" fillId="4" borderId="35" xfId="0" applyNumberFormat="1" applyFont="1" applyFill="1" applyBorder="1" applyAlignment="1">
      <alignment horizontal="center" vertical="center" wrapText="1"/>
    </xf>
    <xf numFmtId="164" fontId="17" fillId="4" borderId="33" xfId="0" applyNumberFormat="1" applyFont="1" applyFill="1" applyBorder="1" applyAlignment="1">
      <alignment vertical="center" wrapText="1"/>
    </xf>
    <xf numFmtId="164" fontId="17" fillId="4" borderId="34" xfId="0" applyNumberFormat="1" applyFont="1" applyFill="1" applyBorder="1" applyAlignment="1">
      <alignment vertical="center" wrapText="1"/>
    </xf>
    <xf numFmtId="164" fontId="17" fillId="4" borderId="35" xfId="0" applyNumberFormat="1" applyFont="1" applyFill="1" applyBorder="1" applyAlignment="1">
      <alignment vertical="center" wrapText="1"/>
    </xf>
    <xf numFmtId="0" fontId="17" fillId="4" borderId="34" xfId="0" applyFont="1" applyFill="1" applyBorder="1" applyAlignment="1">
      <alignment vertical="center" wrapText="1"/>
    </xf>
    <xf numFmtId="9" fontId="17" fillId="4" borderId="33" xfId="0" applyNumberFormat="1" applyFont="1" applyFill="1" applyBorder="1" applyAlignment="1">
      <alignment vertical="center" wrapText="1"/>
    </xf>
    <xf numFmtId="9" fontId="17" fillId="4" borderId="34" xfId="0" applyNumberFormat="1" applyFont="1" applyFill="1" applyBorder="1" applyAlignment="1">
      <alignment vertical="center" wrapText="1"/>
    </xf>
    <xf numFmtId="9" fontId="17" fillId="4" borderId="35" xfId="0" applyNumberFormat="1" applyFont="1" applyFill="1" applyBorder="1" applyAlignment="1">
      <alignment vertical="center" wrapText="1"/>
    </xf>
    <xf numFmtId="9" fontId="17" fillId="5" borderId="34" xfId="0" applyNumberFormat="1" applyFont="1" applyFill="1" applyBorder="1" applyAlignment="1">
      <alignment vertical="center" wrapText="1"/>
    </xf>
    <xf numFmtId="0" fontId="17" fillId="5" borderId="34" xfId="0" applyFont="1" applyFill="1" applyBorder="1" applyAlignment="1">
      <alignment vertical="center" wrapText="1"/>
    </xf>
    <xf numFmtId="0" fontId="17" fillId="5" borderId="29" xfId="0" applyFont="1" applyFill="1" applyBorder="1" applyAlignment="1">
      <alignment vertical="center" wrapText="1"/>
    </xf>
    <xf numFmtId="9" fontId="17" fillId="5" borderId="30" xfId="0" applyNumberFormat="1" applyFont="1" applyFill="1" applyBorder="1" applyAlignment="1">
      <alignment vertical="center" wrapText="1"/>
    </xf>
    <xf numFmtId="0" fontId="17" fillId="5" borderId="30" xfId="0" applyFont="1" applyFill="1" applyBorder="1" applyAlignment="1">
      <alignment vertical="center" wrapText="1"/>
    </xf>
    <xf numFmtId="0" fontId="17" fillId="5" borderId="31" xfId="0" applyFont="1" applyFill="1" applyBorder="1" applyAlignment="1">
      <alignment vertical="center" wrapText="1"/>
    </xf>
    <xf numFmtId="0" fontId="17" fillId="5" borderId="33" xfId="0" applyFont="1" applyFill="1" applyBorder="1" applyAlignment="1">
      <alignment vertical="center" wrapText="1"/>
    </xf>
    <xf numFmtId="0" fontId="17" fillId="5" borderId="35" xfId="0" applyFont="1" applyFill="1" applyBorder="1" applyAlignment="1">
      <alignment vertical="center" wrapText="1"/>
    </xf>
    <xf numFmtId="164" fontId="17" fillId="5" borderId="34" xfId="0" applyNumberFormat="1" applyFont="1" applyFill="1" applyBorder="1" applyAlignment="1">
      <alignment vertical="center" wrapText="1"/>
    </xf>
    <xf numFmtId="0" fontId="17" fillId="5" borderId="37" xfId="0" applyFont="1" applyFill="1" applyBorder="1" applyAlignment="1">
      <alignment vertical="center" wrapText="1"/>
    </xf>
    <xf numFmtId="164" fontId="17" fillId="5" borderId="38" xfId="0" applyNumberFormat="1" applyFont="1" applyFill="1" applyBorder="1" applyAlignment="1">
      <alignment vertical="center" wrapText="1"/>
    </xf>
    <xf numFmtId="0" fontId="17" fillId="5" borderId="38" xfId="0" applyFont="1" applyFill="1" applyBorder="1" applyAlignment="1">
      <alignment vertical="center" wrapText="1"/>
    </xf>
    <xf numFmtId="0" fontId="17" fillId="5" borderId="39" xfId="0" applyFont="1" applyFill="1" applyBorder="1" applyAlignment="1">
      <alignment vertical="center" wrapText="1"/>
    </xf>
    <xf numFmtId="0" fontId="17" fillId="4" borderId="33" xfId="0" applyFont="1" applyFill="1" applyBorder="1" applyAlignment="1">
      <alignment vertical="center" wrapText="1"/>
    </xf>
    <xf numFmtId="0" fontId="17" fillId="4" borderId="35" xfId="0" applyFont="1" applyFill="1" applyBorder="1" applyAlignment="1">
      <alignment vertical="center" wrapText="1"/>
    </xf>
    <xf numFmtId="0" fontId="19" fillId="6" borderId="29" xfId="0" applyFont="1" applyFill="1" applyBorder="1" applyAlignment="1">
      <alignment horizontal="center" vertical="center" wrapText="1"/>
    </xf>
    <xf numFmtId="0" fontId="19" fillId="6" borderId="18" xfId="0" applyFont="1" applyFill="1" applyBorder="1" applyAlignment="1">
      <alignment horizontal="center" vertical="center" wrapText="1"/>
    </xf>
    <xf numFmtId="0" fontId="7" fillId="4" borderId="14" xfId="0" applyFont="1" applyFill="1" applyBorder="1" applyAlignment="1">
      <alignment horizontal="center" vertical="center" wrapText="1"/>
    </xf>
    <xf numFmtId="0" fontId="7" fillId="4" borderId="17" xfId="0" applyFont="1" applyFill="1" applyBorder="1" applyAlignment="1">
      <alignment horizontal="center" vertical="center" wrapText="1"/>
    </xf>
    <xf numFmtId="0" fontId="7" fillId="4" borderId="18" xfId="0" applyFont="1" applyFill="1" applyBorder="1" applyAlignment="1">
      <alignment vertical="center" wrapText="1"/>
    </xf>
    <xf numFmtId="0" fontId="7" fillId="4" borderId="15" xfId="0" applyFont="1" applyFill="1" applyBorder="1" applyAlignment="1">
      <alignment horizontal="center" vertical="center" wrapText="1"/>
    </xf>
    <xf numFmtId="0" fontId="7" fillId="4" borderId="24" xfId="0" applyFont="1" applyFill="1" applyBorder="1" applyAlignment="1">
      <alignment horizontal="center" vertical="center" wrapText="1"/>
    </xf>
    <xf numFmtId="0" fontId="17" fillId="4" borderId="33" xfId="0" applyNumberFormat="1" applyFont="1" applyFill="1" applyBorder="1" applyAlignment="1">
      <alignment vertical="center" wrapText="1"/>
    </xf>
    <xf numFmtId="0" fontId="17" fillId="4" borderId="34" xfId="0" applyNumberFormat="1" applyFont="1" applyFill="1" applyBorder="1" applyAlignment="1">
      <alignment vertical="center" wrapText="1"/>
    </xf>
    <xf numFmtId="0" fontId="17" fillId="4" borderId="35" xfId="0" applyNumberFormat="1" applyFont="1" applyFill="1" applyBorder="1" applyAlignment="1">
      <alignment vertical="center" wrapText="1"/>
    </xf>
    <xf numFmtId="0" fontId="17" fillId="5" borderId="33" xfId="0" applyNumberFormat="1" applyFont="1" applyFill="1" applyBorder="1" applyAlignment="1">
      <alignment vertical="center" wrapText="1"/>
    </xf>
    <xf numFmtId="0" fontId="17" fillId="5" borderId="34" xfId="0" applyNumberFormat="1" applyFont="1" applyFill="1" applyBorder="1" applyAlignment="1">
      <alignment vertical="center" wrapText="1"/>
    </xf>
    <xf numFmtId="0" fontId="17" fillId="5" borderId="35" xfId="0" applyNumberFormat="1" applyFont="1" applyFill="1" applyBorder="1" applyAlignment="1">
      <alignment vertical="center" wrapText="1"/>
    </xf>
    <xf numFmtId="9" fontId="17" fillId="5" borderId="34" xfId="3" applyFont="1" applyFill="1" applyBorder="1" applyAlignment="1">
      <alignment vertical="center" wrapText="1"/>
    </xf>
    <xf numFmtId="166" fontId="17" fillId="4" borderId="34" xfId="0" applyNumberFormat="1" applyFont="1" applyFill="1" applyBorder="1" applyAlignment="1">
      <alignment vertical="center" wrapText="1"/>
    </xf>
    <xf numFmtId="0" fontId="17" fillId="0" borderId="33" xfId="0" applyNumberFormat="1" applyFont="1" applyBorder="1" applyAlignment="1">
      <alignment horizontal="center" vertical="center" wrapText="1"/>
    </xf>
    <xf numFmtId="0" fontId="17" fillId="0" borderId="34" xfId="0" applyNumberFormat="1" applyFont="1" applyBorder="1" applyAlignment="1">
      <alignment horizontal="center" vertical="center" wrapText="1"/>
    </xf>
    <xf numFmtId="0" fontId="17" fillId="0" borderId="35" xfId="0" applyNumberFormat="1" applyFont="1" applyBorder="1" applyAlignment="1">
      <alignment horizontal="center" vertical="center" wrapText="1"/>
    </xf>
    <xf numFmtId="0" fontId="18" fillId="0" borderId="30" xfId="0" applyFont="1" applyBorder="1" applyAlignment="1">
      <alignment horizontal="center" vertical="center" wrapText="1"/>
    </xf>
    <xf numFmtId="0" fontId="18" fillId="0" borderId="16" xfId="0" applyFont="1" applyBorder="1" applyAlignment="1">
      <alignment horizontal="center" vertical="center" wrapText="1"/>
    </xf>
    <xf numFmtId="49" fontId="18" fillId="0" borderId="30" xfId="0" applyNumberFormat="1" applyFont="1" applyBorder="1" applyAlignment="1">
      <alignment horizontal="center" vertical="center" wrapText="1"/>
    </xf>
    <xf numFmtId="49" fontId="18" fillId="0" borderId="34" xfId="0" applyNumberFormat="1" applyFont="1" applyBorder="1" applyAlignment="1">
      <alignment horizontal="center" vertical="center" wrapText="1"/>
    </xf>
    <xf numFmtId="0" fontId="18" fillId="0" borderId="16" xfId="0" applyFont="1" applyBorder="1" applyAlignment="1">
      <alignment vertical="center" wrapText="1"/>
    </xf>
    <xf numFmtId="9" fontId="18" fillId="0" borderId="34" xfId="0" applyNumberFormat="1" applyFont="1" applyBorder="1" applyAlignment="1">
      <alignment horizontal="center" vertical="center" wrapText="1"/>
    </xf>
    <xf numFmtId="9" fontId="18" fillId="0" borderId="16" xfId="0" applyNumberFormat="1" applyFont="1" applyBorder="1" applyAlignment="1">
      <alignment horizontal="center" vertical="center" wrapText="1"/>
    </xf>
    <xf numFmtId="164" fontId="18" fillId="0" borderId="30" xfId="0" applyNumberFormat="1" applyFont="1" applyBorder="1" applyAlignment="1">
      <alignment vertical="center" wrapText="1"/>
    </xf>
    <xf numFmtId="164" fontId="18" fillId="0" borderId="34" xfId="0" applyNumberFormat="1" applyFont="1" applyBorder="1" applyAlignment="1">
      <alignment vertical="center" wrapText="1"/>
    </xf>
    <xf numFmtId="0" fontId="18" fillId="0" borderId="0" xfId="0" applyFont="1" applyBorder="1" applyAlignment="1">
      <alignment vertical="center" wrapText="1"/>
    </xf>
    <xf numFmtId="164" fontId="18" fillId="4" borderId="30" xfId="0" applyNumberFormat="1" applyFont="1" applyFill="1" applyBorder="1" applyAlignment="1">
      <alignment vertical="center" wrapText="1"/>
    </xf>
    <xf numFmtId="9" fontId="18" fillId="4" borderId="34" xfId="0" applyNumberFormat="1" applyFont="1" applyFill="1" applyBorder="1" applyAlignment="1">
      <alignment horizontal="center" vertical="center" wrapText="1"/>
    </xf>
    <xf numFmtId="164" fontId="18" fillId="4" borderId="34" xfId="0" applyNumberFormat="1" applyFont="1" applyFill="1" applyBorder="1" applyAlignment="1">
      <alignment vertical="center" wrapText="1"/>
    </xf>
    <xf numFmtId="0" fontId="18" fillId="4" borderId="34" xfId="0" applyFont="1" applyFill="1" applyBorder="1" applyAlignment="1">
      <alignment vertical="center" wrapText="1"/>
    </xf>
    <xf numFmtId="0" fontId="18" fillId="4" borderId="16" xfId="0" applyFont="1" applyFill="1" applyBorder="1" applyAlignment="1">
      <alignment vertical="center" wrapText="1"/>
    </xf>
    <xf numFmtId="9" fontId="18" fillId="5" borderId="30" xfId="0" applyNumberFormat="1" applyFont="1" applyFill="1" applyBorder="1" applyAlignment="1">
      <alignment vertical="center" wrapText="1"/>
    </xf>
    <xf numFmtId="9" fontId="18" fillId="5" borderId="34" xfId="0" applyNumberFormat="1" applyFont="1" applyFill="1" applyBorder="1" applyAlignment="1">
      <alignment vertical="center" wrapText="1"/>
    </xf>
    <xf numFmtId="164" fontId="18" fillId="5" borderId="34" xfId="0" applyNumberFormat="1" applyFont="1" applyFill="1" applyBorder="1" applyAlignment="1">
      <alignment vertical="center" wrapText="1"/>
    </xf>
    <xf numFmtId="164" fontId="18" fillId="5" borderId="38" xfId="0" applyNumberFormat="1" applyFont="1" applyFill="1" applyBorder="1" applyAlignment="1">
      <alignment vertical="center" wrapText="1"/>
    </xf>
    <xf numFmtId="164" fontId="18" fillId="5" borderId="16" xfId="0" applyNumberFormat="1" applyFont="1" applyFill="1" applyBorder="1" applyAlignment="1">
      <alignment vertical="center" wrapText="1"/>
    </xf>
    <xf numFmtId="49" fontId="17" fillId="0" borderId="28" xfId="0" applyNumberFormat="1" applyFont="1" applyBorder="1" applyAlignment="1">
      <alignment horizontal="center" vertical="center" wrapText="1"/>
    </xf>
    <xf numFmtId="49" fontId="17" fillId="0" borderId="32" xfId="0" applyNumberFormat="1" applyFont="1" applyBorder="1" applyAlignment="1">
      <alignment horizontal="center" vertical="center" wrapText="1"/>
    </xf>
    <xf numFmtId="0" fontId="17" fillId="0" borderId="40" xfId="0" applyFont="1" applyBorder="1" applyAlignment="1">
      <alignment vertical="center" wrapText="1"/>
    </xf>
    <xf numFmtId="9" fontId="17" fillId="0" borderId="32" xfId="0" applyNumberFormat="1" applyFont="1" applyBorder="1" applyAlignment="1">
      <alignment horizontal="center" vertical="center" wrapText="1"/>
    </xf>
    <xf numFmtId="9" fontId="17" fillId="0" borderId="40" xfId="0" applyNumberFormat="1" applyFont="1" applyBorder="1" applyAlignment="1">
      <alignment horizontal="center" vertical="center" wrapText="1"/>
    </xf>
    <xf numFmtId="164" fontId="17" fillId="0" borderId="28" xfId="0" applyNumberFormat="1" applyFont="1" applyBorder="1" applyAlignment="1">
      <alignment vertical="center" wrapText="1"/>
    </xf>
    <xf numFmtId="164" fontId="17" fillId="0" borderId="32" xfId="0" applyNumberFormat="1" applyFont="1" applyBorder="1" applyAlignment="1">
      <alignment vertical="center" wrapText="1"/>
    </xf>
    <xf numFmtId="0" fontId="17" fillId="0" borderId="41" xfId="0" applyFont="1" applyBorder="1" applyAlignment="1">
      <alignment vertical="center" wrapText="1"/>
    </xf>
    <xf numFmtId="164" fontId="17" fillId="4" borderId="28" xfId="0" applyNumberFormat="1" applyFont="1" applyFill="1" applyBorder="1" applyAlignment="1">
      <alignment vertical="center" wrapText="1"/>
    </xf>
    <xf numFmtId="9" fontId="17" fillId="4" borderId="32" xfId="0" applyNumberFormat="1" applyFont="1" applyFill="1" applyBorder="1" applyAlignment="1">
      <alignment horizontal="center" vertical="center" wrapText="1"/>
    </xf>
    <xf numFmtId="164" fontId="17" fillId="4" borderId="32" xfId="0" applyNumberFormat="1" applyFont="1" applyFill="1" applyBorder="1" applyAlignment="1">
      <alignment vertical="center" wrapText="1"/>
    </xf>
    <xf numFmtId="0" fontId="17" fillId="4" borderId="32" xfId="0" applyFont="1" applyFill="1" applyBorder="1" applyAlignment="1">
      <alignment vertical="center" wrapText="1"/>
    </xf>
    <xf numFmtId="0" fontId="17" fillId="4" borderId="40" xfId="0" applyFont="1" applyFill="1" applyBorder="1" applyAlignment="1">
      <alignment vertical="center" wrapText="1"/>
    </xf>
    <xf numFmtId="0" fontId="17" fillId="5" borderId="28" xfId="0" applyFont="1" applyFill="1" applyBorder="1" applyAlignment="1">
      <alignment vertical="center" wrapText="1"/>
    </xf>
    <xf numFmtId="0" fontId="17" fillId="5" borderId="32" xfId="0" applyFont="1" applyFill="1" applyBorder="1" applyAlignment="1">
      <alignment vertical="center" wrapText="1"/>
    </xf>
    <xf numFmtId="0" fontId="17" fillId="5" borderId="36" xfId="0" applyFont="1" applyFill="1" applyBorder="1" applyAlignment="1">
      <alignment vertical="center" wrapText="1"/>
    </xf>
    <xf numFmtId="0" fontId="17" fillId="5" borderId="40" xfId="0" applyFont="1" applyFill="1" applyBorder="1" applyAlignment="1">
      <alignment vertical="center" wrapText="1"/>
    </xf>
    <xf numFmtId="9" fontId="17" fillId="4" borderId="32" xfId="0" applyNumberFormat="1" applyFont="1" applyFill="1" applyBorder="1" applyAlignment="1">
      <alignment vertical="center" wrapText="1"/>
    </xf>
    <xf numFmtId="0" fontId="19" fillId="0" borderId="29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wrapText="1"/>
    </xf>
    <xf numFmtId="0" fontId="11" fillId="0" borderId="0" xfId="0" applyFont="1"/>
    <xf numFmtId="0" fontId="11" fillId="0" borderId="0" xfId="0" applyFont="1" applyAlignment="1">
      <alignment wrapText="1"/>
    </xf>
    <xf numFmtId="0" fontId="7" fillId="0" borderId="20" xfId="0" applyFont="1" applyBorder="1" applyAlignment="1">
      <alignment vertical="center" wrapText="1"/>
    </xf>
    <xf numFmtId="0" fontId="7" fillId="0" borderId="27" xfId="0" applyFont="1" applyBorder="1" applyAlignment="1">
      <alignment vertical="center" wrapText="1"/>
    </xf>
    <xf numFmtId="0" fontId="7" fillId="0" borderId="42" xfId="0" applyFont="1" applyBorder="1" applyAlignment="1">
      <alignment vertical="center" wrapText="1"/>
    </xf>
    <xf numFmtId="0" fontId="7" fillId="0" borderId="43" xfId="0" applyFont="1" applyBorder="1" applyAlignment="1">
      <alignment horizontal="left" vertical="center" wrapText="1"/>
    </xf>
    <xf numFmtId="0" fontId="7" fillId="0" borderId="44" xfId="0" applyFont="1" applyBorder="1" applyAlignment="1">
      <alignment horizontal="left" vertical="center" wrapText="1"/>
    </xf>
    <xf numFmtId="0" fontId="7" fillId="0" borderId="23" xfId="0" applyFont="1" applyBorder="1" applyAlignment="1">
      <alignment vertical="center" wrapText="1"/>
    </xf>
    <xf numFmtId="0" fontId="7" fillId="0" borderId="26" xfId="0" applyFont="1" applyBorder="1" applyAlignment="1">
      <alignment vertical="center" wrapText="1"/>
    </xf>
    <xf numFmtId="0" fontId="7" fillId="0" borderId="45" xfId="0" applyFont="1" applyBorder="1" applyAlignment="1">
      <alignment vertical="center" wrapText="1"/>
    </xf>
    <xf numFmtId="0" fontId="7" fillId="0" borderId="46" xfId="0" applyFont="1" applyBorder="1" applyAlignment="1">
      <alignment horizontal="left" vertical="center" wrapText="1"/>
    </xf>
    <xf numFmtId="0" fontId="10" fillId="0" borderId="3" xfId="1" applyFont="1" applyBorder="1" applyAlignment="1">
      <alignment vertical="center" wrapText="1"/>
    </xf>
    <xf numFmtId="0" fontId="19" fillId="0" borderId="16" xfId="0" applyFont="1" applyBorder="1" applyAlignment="1">
      <alignment horizontal="center" vertical="center" wrapText="1"/>
    </xf>
    <xf numFmtId="0" fontId="9" fillId="0" borderId="43" xfId="0" applyFont="1" applyBorder="1" applyAlignment="1">
      <alignment horizontal="left" vertical="center" wrapText="1"/>
    </xf>
    <xf numFmtId="0" fontId="9" fillId="0" borderId="44" xfId="0" applyFont="1" applyBorder="1" applyAlignment="1">
      <alignment horizontal="left" vertical="center" wrapText="1"/>
    </xf>
    <xf numFmtId="0" fontId="11" fillId="0" borderId="45" xfId="0" applyFont="1" applyBorder="1" applyAlignment="1">
      <alignment vertical="center" wrapText="1"/>
    </xf>
    <xf numFmtId="0" fontId="9" fillId="0" borderId="46" xfId="0" applyFont="1" applyBorder="1" applyAlignment="1">
      <alignment horizontal="left" vertical="center" wrapText="1"/>
    </xf>
    <xf numFmtId="0" fontId="17" fillId="0" borderId="11" xfId="0" applyFont="1" applyBorder="1" applyAlignment="1">
      <alignment horizontal="center" vertical="center" wrapText="1"/>
    </xf>
    <xf numFmtId="0" fontId="17" fillId="0" borderId="11" xfId="0" applyFont="1" applyBorder="1" applyAlignment="1">
      <alignment vertical="center" wrapText="1"/>
    </xf>
    <xf numFmtId="0" fontId="17" fillId="0" borderId="6" xfId="0" applyFont="1" applyBorder="1" applyAlignment="1">
      <alignment vertical="center" wrapText="1"/>
    </xf>
    <xf numFmtId="0" fontId="17" fillId="0" borderId="12" xfId="0" applyFont="1" applyBorder="1" applyAlignment="1">
      <alignment vertical="center" wrapText="1"/>
    </xf>
    <xf numFmtId="0" fontId="17" fillId="0" borderId="11" xfId="0" applyFont="1" applyBorder="1" applyAlignment="1">
      <alignment horizontal="left" vertical="center" wrapText="1"/>
    </xf>
    <xf numFmtId="0" fontId="17" fillId="0" borderId="4" xfId="0" applyFont="1" applyBorder="1" applyAlignment="1">
      <alignment vertical="center" wrapText="1"/>
    </xf>
    <xf numFmtId="0" fontId="17" fillId="0" borderId="13" xfId="0" applyFont="1" applyBorder="1" applyAlignment="1">
      <alignment vertical="center" wrapText="1"/>
    </xf>
    <xf numFmtId="0" fontId="17" fillId="0" borderId="4" xfId="0" applyFont="1" applyBorder="1" applyAlignment="1">
      <alignment horizontal="left" vertical="center" wrapText="1"/>
    </xf>
    <xf numFmtId="0" fontId="17" fillId="0" borderId="3" xfId="0" applyFont="1" applyBorder="1" applyAlignment="1">
      <alignment horizontal="center" vertical="center" wrapText="1"/>
    </xf>
    <xf numFmtId="0" fontId="17" fillId="0" borderId="3" xfId="0" applyFont="1" applyBorder="1" applyAlignment="1">
      <alignment vertical="center" wrapText="1"/>
    </xf>
    <xf numFmtId="0" fontId="17" fillId="0" borderId="5" xfId="0" applyFont="1" applyBorder="1" applyAlignment="1">
      <alignment vertical="center" wrapText="1"/>
    </xf>
    <xf numFmtId="0" fontId="17" fillId="0" borderId="10" xfId="0" applyFont="1" applyBorder="1" applyAlignment="1">
      <alignment vertical="center" wrapText="1"/>
    </xf>
    <xf numFmtId="0" fontId="17" fillId="0" borderId="3" xfId="0" applyFont="1" applyBorder="1" applyAlignment="1">
      <alignment horizontal="left" vertical="center" wrapText="1"/>
    </xf>
    <xf numFmtId="9" fontId="18" fillId="4" borderId="34" xfId="0" applyNumberFormat="1" applyFont="1" applyFill="1" applyBorder="1" applyAlignment="1">
      <alignment vertical="center" wrapText="1"/>
    </xf>
    <xf numFmtId="0" fontId="19" fillId="0" borderId="28" xfId="0" applyFont="1" applyBorder="1" applyAlignment="1">
      <alignment horizontal="center" vertical="center" wrapText="1"/>
    </xf>
    <xf numFmtId="0" fontId="19" fillId="0" borderId="40" xfId="0" applyFont="1" applyBorder="1" applyAlignment="1">
      <alignment horizontal="center" vertical="center" wrapText="1"/>
    </xf>
    <xf numFmtId="49" fontId="19" fillId="0" borderId="30" xfId="0" applyNumberFormat="1" applyFont="1" applyBorder="1" applyAlignment="1">
      <alignment horizontal="center" vertical="center" wrapText="1"/>
    </xf>
    <xf numFmtId="49" fontId="19" fillId="0" borderId="34" xfId="0" applyNumberFormat="1" applyFont="1" applyBorder="1" applyAlignment="1">
      <alignment horizontal="center" vertical="center" wrapText="1"/>
    </xf>
    <xf numFmtId="0" fontId="19" fillId="0" borderId="16" xfId="0" applyFont="1" applyBorder="1" applyAlignment="1">
      <alignment vertical="center" wrapText="1"/>
    </xf>
    <xf numFmtId="9" fontId="19" fillId="0" borderId="34" xfId="0" applyNumberFormat="1" applyFont="1" applyBorder="1" applyAlignment="1">
      <alignment horizontal="center" vertical="center" wrapText="1"/>
    </xf>
    <xf numFmtId="9" fontId="19" fillId="0" borderId="16" xfId="0" applyNumberFormat="1" applyFont="1" applyBorder="1" applyAlignment="1">
      <alignment horizontal="center" vertical="center" wrapText="1"/>
    </xf>
    <xf numFmtId="164" fontId="19" fillId="0" borderId="30" xfId="0" applyNumberFormat="1" applyFont="1" applyBorder="1" applyAlignment="1">
      <alignment vertical="center" wrapText="1"/>
    </xf>
    <xf numFmtId="164" fontId="19" fillId="0" borderId="34" xfId="0" applyNumberFormat="1" applyFont="1" applyBorder="1" applyAlignment="1">
      <alignment vertical="center" wrapText="1"/>
    </xf>
    <xf numFmtId="0" fontId="19" fillId="0" borderId="0" xfId="0" applyFont="1" applyBorder="1" applyAlignment="1">
      <alignment vertical="center" wrapText="1"/>
    </xf>
    <xf numFmtId="164" fontId="19" fillId="4" borderId="30" xfId="0" applyNumberFormat="1" applyFont="1" applyFill="1" applyBorder="1" applyAlignment="1">
      <alignment vertical="center" wrapText="1"/>
    </xf>
    <xf numFmtId="9" fontId="19" fillId="4" borderId="34" xfId="0" applyNumberFormat="1" applyFont="1" applyFill="1" applyBorder="1" applyAlignment="1">
      <alignment horizontal="center" vertical="center" wrapText="1"/>
    </xf>
    <xf numFmtId="164" fontId="19" fillId="4" borderId="34" xfId="0" applyNumberFormat="1" applyFont="1" applyFill="1" applyBorder="1" applyAlignment="1">
      <alignment vertical="center" wrapText="1"/>
    </xf>
    <xf numFmtId="9" fontId="19" fillId="4" borderId="34" xfId="0" applyNumberFormat="1" applyFont="1" applyFill="1" applyBorder="1" applyAlignment="1">
      <alignment vertical="center" wrapText="1"/>
    </xf>
    <xf numFmtId="164" fontId="19" fillId="4" borderId="16" xfId="0" applyNumberFormat="1" applyFont="1" applyFill="1" applyBorder="1" applyAlignment="1">
      <alignment vertical="center" wrapText="1"/>
    </xf>
    <xf numFmtId="9" fontId="19" fillId="5" borderId="30" xfId="0" applyNumberFormat="1" applyFont="1" applyFill="1" applyBorder="1" applyAlignment="1">
      <alignment vertical="center" wrapText="1"/>
    </xf>
    <xf numFmtId="164" fontId="19" fillId="5" borderId="34" xfId="0" applyNumberFormat="1" applyFont="1" applyFill="1" applyBorder="1" applyAlignment="1">
      <alignment vertical="center" wrapText="1"/>
    </xf>
    <xf numFmtId="9" fontId="19" fillId="5" borderId="34" xfId="0" applyNumberFormat="1" applyFont="1" applyFill="1" applyBorder="1" applyAlignment="1">
      <alignment vertical="center" wrapText="1"/>
    </xf>
    <xf numFmtId="164" fontId="19" fillId="5" borderId="38" xfId="0" applyNumberFormat="1" applyFont="1" applyFill="1" applyBorder="1" applyAlignment="1">
      <alignment vertical="center" wrapText="1"/>
    </xf>
    <xf numFmtId="164" fontId="19" fillId="5" borderId="16" xfId="0" applyNumberFormat="1" applyFont="1" applyFill="1" applyBorder="1" applyAlignment="1">
      <alignment vertical="center" wrapText="1"/>
    </xf>
    <xf numFmtId="0" fontId="19" fillId="4" borderId="34" xfId="0" applyFont="1" applyFill="1" applyBorder="1" applyAlignment="1">
      <alignment vertical="center" wrapText="1"/>
    </xf>
    <xf numFmtId="0" fontId="19" fillId="4" borderId="16" xfId="0" applyFont="1" applyFill="1" applyBorder="1" applyAlignment="1">
      <alignment vertical="center" wrapText="1"/>
    </xf>
    <xf numFmtId="0" fontId="19" fillId="5" borderId="30" xfId="0" applyFont="1" applyFill="1" applyBorder="1" applyAlignment="1">
      <alignment vertical="center" wrapText="1"/>
    </xf>
    <xf numFmtId="0" fontId="19" fillId="5" borderId="34" xfId="0" applyFont="1" applyFill="1" applyBorder="1" applyAlignment="1">
      <alignment vertical="center" wrapText="1"/>
    </xf>
    <xf numFmtId="0" fontId="19" fillId="5" borderId="38" xfId="0" applyFont="1" applyFill="1" applyBorder="1" applyAlignment="1">
      <alignment vertical="center" wrapText="1"/>
    </xf>
    <xf numFmtId="0" fontId="19" fillId="5" borderId="16" xfId="0" applyFont="1" applyFill="1" applyBorder="1" applyAlignment="1">
      <alignment vertical="center" wrapText="1"/>
    </xf>
    <xf numFmtId="167" fontId="17" fillId="0" borderId="33" xfId="0" applyNumberFormat="1" applyFont="1" applyBorder="1" applyAlignment="1">
      <alignment horizontal="center" vertical="center" wrapText="1"/>
    </xf>
    <xf numFmtId="167" fontId="17" fillId="0" borderId="34" xfId="0" applyNumberFormat="1" applyFont="1" applyBorder="1" applyAlignment="1">
      <alignment horizontal="center" vertical="center" wrapText="1"/>
    </xf>
    <xf numFmtId="167" fontId="17" fillId="0" borderId="35" xfId="0" applyNumberFormat="1" applyFont="1" applyBorder="1" applyAlignment="1">
      <alignment horizontal="center" vertical="center" wrapText="1"/>
    </xf>
    <xf numFmtId="10" fontId="17" fillId="5" borderId="33" xfId="0" applyNumberFormat="1" applyFont="1" applyFill="1" applyBorder="1" applyAlignment="1">
      <alignment vertical="center" wrapText="1"/>
    </xf>
    <xf numFmtId="10" fontId="17" fillId="5" borderId="34" xfId="0" applyNumberFormat="1" applyFont="1" applyFill="1" applyBorder="1" applyAlignment="1">
      <alignment vertical="center" wrapText="1"/>
    </xf>
    <xf numFmtId="10" fontId="17" fillId="5" borderId="35" xfId="0" applyNumberFormat="1" applyFont="1" applyFill="1" applyBorder="1" applyAlignment="1">
      <alignment vertical="center" wrapText="1"/>
    </xf>
    <xf numFmtId="0" fontId="19" fillId="0" borderId="34" xfId="0" applyNumberFormat="1" applyFont="1" applyBorder="1" applyAlignment="1">
      <alignment horizontal="center" vertical="center" wrapText="1"/>
    </xf>
    <xf numFmtId="0" fontId="19" fillId="4" borderId="34" xfId="0" applyNumberFormat="1" applyFont="1" applyFill="1" applyBorder="1" applyAlignment="1">
      <alignment vertical="center" wrapText="1"/>
    </xf>
    <xf numFmtId="0" fontId="19" fillId="5" borderId="34" xfId="0" applyNumberFormat="1" applyFont="1" applyFill="1" applyBorder="1" applyAlignment="1">
      <alignment vertical="center" wrapText="1"/>
    </xf>
    <xf numFmtId="166" fontId="19" fillId="4" borderId="34" xfId="0" applyNumberFormat="1" applyFont="1" applyFill="1" applyBorder="1" applyAlignment="1">
      <alignment vertical="center" wrapText="1"/>
    </xf>
    <xf numFmtId="49" fontId="19" fillId="0" borderId="29" xfId="0" applyNumberFormat="1" applyFont="1" applyBorder="1" applyAlignment="1">
      <alignment horizontal="center" vertical="center" wrapText="1"/>
    </xf>
    <xf numFmtId="49" fontId="19" fillId="0" borderId="33" xfId="0" applyNumberFormat="1" applyFont="1" applyBorder="1" applyAlignment="1">
      <alignment horizontal="center" vertical="center" wrapText="1"/>
    </xf>
    <xf numFmtId="0" fontId="19" fillId="0" borderId="18" xfId="0" applyFont="1" applyBorder="1" applyAlignment="1">
      <alignment vertical="center" wrapText="1"/>
    </xf>
    <xf numFmtId="9" fontId="19" fillId="0" borderId="33" xfId="0" applyNumberFormat="1" applyFont="1" applyBorder="1" applyAlignment="1">
      <alignment horizontal="center" vertical="center" wrapText="1"/>
    </xf>
    <xf numFmtId="9" fontId="19" fillId="0" borderId="18" xfId="0" applyNumberFormat="1" applyFont="1" applyBorder="1" applyAlignment="1">
      <alignment horizontal="center" vertical="center" wrapText="1"/>
    </xf>
    <xf numFmtId="164" fontId="19" fillId="0" borderId="29" xfId="0" applyNumberFormat="1" applyFont="1" applyBorder="1" applyAlignment="1">
      <alignment vertical="center" wrapText="1"/>
    </xf>
    <xf numFmtId="164" fontId="19" fillId="0" borderId="33" xfId="0" applyNumberFormat="1" applyFont="1" applyBorder="1" applyAlignment="1">
      <alignment vertical="center" wrapText="1"/>
    </xf>
    <xf numFmtId="0" fontId="19" fillId="0" borderId="17" xfId="0" applyFont="1" applyBorder="1" applyAlignment="1">
      <alignment vertical="center" wrapText="1"/>
    </xf>
    <xf numFmtId="164" fontId="19" fillId="4" borderId="29" xfId="0" applyNumberFormat="1" applyFont="1" applyFill="1" applyBorder="1" applyAlignment="1">
      <alignment vertical="center" wrapText="1"/>
    </xf>
    <xf numFmtId="9" fontId="19" fillId="4" borderId="33" xfId="0" applyNumberFormat="1" applyFont="1" applyFill="1" applyBorder="1" applyAlignment="1">
      <alignment horizontal="center" vertical="center" wrapText="1"/>
    </xf>
    <xf numFmtId="164" fontId="19" fillId="4" borderId="33" xfId="0" applyNumberFormat="1" applyFont="1" applyFill="1" applyBorder="1" applyAlignment="1">
      <alignment vertical="center" wrapText="1"/>
    </xf>
    <xf numFmtId="9" fontId="19" fillId="4" borderId="33" xfId="0" applyNumberFormat="1" applyFont="1" applyFill="1" applyBorder="1" applyAlignment="1">
      <alignment vertical="center" wrapText="1"/>
    </xf>
    <xf numFmtId="164" fontId="19" fillId="4" borderId="18" xfId="0" applyNumberFormat="1" applyFont="1" applyFill="1" applyBorder="1" applyAlignment="1">
      <alignment vertical="center" wrapText="1"/>
    </xf>
    <xf numFmtId="0" fontId="19" fillId="5" borderId="29" xfId="0" applyFont="1" applyFill="1" applyBorder="1" applyAlignment="1">
      <alignment vertical="center" wrapText="1"/>
    </xf>
    <xf numFmtId="0" fontId="19" fillId="5" borderId="33" xfId="0" applyFont="1" applyFill="1" applyBorder="1" applyAlignment="1">
      <alignment vertical="center" wrapText="1"/>
    </xf>
    <xf numFmtId="0" fontId="19" fillId="5" borderId="37" xfId="0" applyFont="1" applyFill="1" applyBorder="1" applyAlignment="1">
      <alignment vertical="center" wrapText="1"/>
    </xf>
    <xf numFmtId="0" fontId="19" fillId="4" borderId="33" xfId="0" applyFont="1" applyFill="1" applyBorder="1" applyAlignment="1">
      <alignment vertical="center" wrapText="1"/>
    </xf>
    <xf numFmtId="0" fontId="19" fillId="4" borderId="18" xfId="0" applyFont="1" applyFill="1" applyBorder="1" applyAlignment="1">
      <alignment vertical="center" wrapText="1"/>
    </xf>
    <xf numFmtId="9" fontId="17" fillId="4" borderId="34" xfId="3" applyFont="1" applyFill="1" applyBorder="1" applyAlignment="1">
      <alignment vertical="center" wrapText="1"/>
    </xf>
    <xf numFmtId="168" fontId="17" fillId="4" borderId="16" xfId="2" applyNumberFormat="1" applyFont="1" applyFill="1" applyBorder="1" applyAlignment="1">
      <alignment vertical="center" wrapText="1"/>
    </xf>
    <xf numFmtId="165" fontId="17" fillId="5" borderId="34" xfId="2" applyFont="1" applyFill="1" applyBorder="1" applyAlignment="1">
      <alignment vertical="center" wrapText="1"/>
    </xf>
    <xf numFmtId="165" fontId="17" fillId="5" borderId="38" xfId="2" applyFont="1" applyFill="1" applyBorder="1" applyAlignment="1">
      <alignment vertical="center" wrapText="1"/>
    </xf>
    <xf numFmtId="165" fontId="17" fillId="5" borderId="16" xfId="2" applyFont="1" applyFill="1" applyBorder="1" applyAlignment="1">
      <alignment vertical="center" wrapText="1"/>
    </xf>
    <xf numFmtId="164" fontId="18" fillId="4" borderId="16" xfId="0" applyNumberFormat="1" applyFont="1" applyFill="1" applyBorder="1" applyAlignment="1">
      <alignment vertical="center" wrapText="1"/>
    </xf>
    <xf numFmtId="10" fontId="17" fillId="4" borderId="33" xfId="0" applyNumberFormat="1" applyFont="1" applyFill="1" applyBorder="1" applyAlignment="1">
      <alignment horizontal="center" vertical="center" wrapText="1"/>
    </xf>
    <xf numFmtId="10" fontId="17" fillId="4" borderId="34" xfId="0" applyNumberFormat="1" applyFont="1" applyFill="1" applyBorder="1" applyAlignment="1">
      <alignment horizontal="center" vertical="center" wrapText="1"/>
    </xf>
    <xf numFmtId="10" fontId="17" fillId="4" borderId="35" xfId="0" applyNumberFormat="1" applyFont="1" applyFill="1" applyBorder="1" applyAlignment="1">
      <alignment horizontal="center" vertical="center" wrapText="1"/>
    </xf>
    <xf numFmtId="10" fontId="17" fillId="4" borderId="33" xfId="0" applyNumberFormat="1" applyFont="1" applyFill="1" applyBorder="1" applyAlignment="1">
      <alignment vertical="center" wrapText="1"/>
    </xf>
    <xf numFmtId="10" fontId="17" fillId="4" borderId="34" xfId="0" applyNumberFormat="1" applyFont="1" applyFill="1" applyBorder="1" applyAlignment="1">
      <alignment vertical="center" wrapText="1"/>
    </xf>
    <xf numFmtId="10" fontId="17" fillId="4" borderId="35" xfId="0" applyNumberFormat="1" applyFont="1" applyFill="1" applyBorder="1" applyAlignment="1">
      <alignment vertical="center" wrapText="1"/>
    </xf>
    <xf numFmtId="167" fontId="19" fillId="0" borderId="34" xfId="0" applyNumberFormat="1" applyFont="1" applyBorder="1" applyAlignment="1">
      <alignment horizontal="center" vertical="center" wrapText="1"/>
    </xf>
    <xf numFmtId="10" fontId="19" fillId="4" borderId="34" xfId="0" applyNumberFormat="1" applyFont="1" applyFill="1" applyBorder="1" applyAlignment="1">
      <alignment horizontal="center" vertical="center" wrapText="1"/>
    </xf>
    <xf numFmtId="10" fontId="19" fillId="5" borderId="34" xfId="0" applyNumberFormat="1" applyFont="1" applyFill="1" applyBorder="1" applyAlignment="1">
      <alignment vertical="center" wrapText="1"/>
    </xf>
    <xf numFmtId="10" fontId="19" fillId="4" borderId="34" xfId="0" applyNumberFormat="1" applyFont="1" applyFill="1" applyBorder="1" applyAlignment="1">
      <alignment vertical="center" wrapText="1"/>
    </xf>
    <xf numFmtId="9" fontId="21" fillId="4" borderId="34" xfId="0" applyNumberFormat="1" applyFont="1" applyFill="1" applyBorder="1" applyAlignment="1">
      <alignment vertical="center" wrapText="1"/>
    </xf>
    <xf numFmtId="49" fontId="17" fillId="7" borderId="30" xfId="0" applyNumberFormat="1" applyFont="1" applyFill="1" applyBorder="1" applyAlignment="1">
      <alignment horizontal="center" vertical="center" wrapText="1"/>
    </xf>
    <xf numFmtId="49" fontId="17" fillId="7" borderId="34" xfId="0" applyNumberFormat="1" applyFont="1" applyFill="1" applyBorder="1" applyAlignment="1">
      <alignment horizontal="center" vertical="center" wrapText="1"/>
    </xf>
    <xf numFmtId="0" fontId="17" fillId="7" borderId="16" xfId="0" applyFont="1" applyFill="1" applyBorder="1" applyAlignment="1">
      <alignment vertical="center" wrapText="1"/>
    </xf>
    <xf numFmtId="49" fontId="17" fillId="8" borderId="29" xfId="0" applyNumberFormat="1" applyFont="1" applyFill="1" applyBorder="1" applyAlignment="1">
      <alignment horizontal="center" vertical="center" wrapText="1"/>
    </xf>
    <xf numFmtId="49" fontId="17" fillId="8" borderId="33" xfId="0" applyNumberFormat="1" applyFont="1" applyFill="1" applyBorder="1" applyAlignment="1">
      <alignment horizontal="center" vertical="center" wrapText="1"/>
    </xf>
    <xf numFmtId="0" fontId="17" fillId="8" borderId="18" xfId="0" applyFont="1" applyFill="1" applyBorder="1" applyAlignment="1">
      <alignment vertical="center" wrapText="1"/>
    </xf>
    <xf numFmtId="49" fontId="17" fillId="8" borderId="30" xfId="0" applyNumberFormat="1" applyFont="1" applyFill="1" applyBorder="1" applyAlignment="1">
      <alignment horizontal="center" vertical="center" wrapText="1"/>
    </xf>
    <xf numFmtId="49" fontId="17" fillId="8" borderId="34" xfId="0" applyNumberFormat="1" applyFont="1" applyFill="1" applyBorder="1" applyAlignment="1">
      <alignment horizontal="center" vertical="center" wrapText="1"/>
    </xf>
    <xf numFmtId="0" fontId="17" fillId="8" borderId="16" xfId="0" applyFont="1" applyFill="1" applyBorder="1" applyAlignment="1">
      <alignment vertical="center" wrapText="1"/>
    </xf>
    <xf numFmtId="49" fontId="19" fillId="8" borderId="30" xfId="0" applyNumberFormat="1" applyFont="1" applyFill="1" applyBorder="1" applyAlignment="1">
      <alignment horizontal="center" vertical="center" wrapText="1"/>
    </xf>
    <xf numFmtId="49" fontId="19" fillId="8" borderId="34" xfId="0" applyNumberFormat="1" applyFont="1" applyFill="1" applyBorder="1" applyAlignment="1">
      <alignment horizontal="center" vertical="center" wrapText="1"/>
    </xf>
    <xf numFmtId="0" fontId="19" fillId="8" borderId="16" xfId="0" applyFont="1" applyFill="1" applyBorder="1" applyAlignment="1">
      <alignment vertical="center" wrapText="1"/>
    </xf>
    <xf numFmtId="49" fontId="17" fillId="8" borderId="31" xfId="0" applyNumberFormat="1" applyFont="1" applyFill="1" applyBorder="1" applyAlignment="1">
      <alignment horizontal="center" vertical="center" wrapText="1"/>
    </xf>
    <xf numFmtId="49" fontId="17" fillId="8" borderId="35" xfId="0" applyNumberFormat="1" applyFont="1" applyFill="1" applyBorder="1" applyAlignment="1">
      <alignment horizontal="center" vertical="center" wrapText="1"/>
    </xf>
    <xf numFmtId="0" fontId="17" fillId="8" borderId="25" xfId="0" applyFont="1" applyFill="1" applyBorder="1" applyAlignment="1">
      <alignment vertical="center" wrapText="1"/>
    </xf>
    <xf numFmtId="49" fontId="17" fillId="9" borderId="30" xfId="0" applyNumberFormat="1" applyFont="1" applyFill="1" applyBorder="1" applyAlignment="1">
      <alignment horizontal="center" vertical="center" wrapText="1"/>
    </xf>
    <xf numFmtId="49" fontId="17" fillId="9" borderId="34" xfId="0" applyNumberFormat="1" applyFont="1" applyFill="1" applyBorder="1" applyAlignment="1">
      <alignment horizontal="center" vertical="center" wrapText="1"/>
    </xf>
    <xf numFmtId="0" fontId="17" fillId="9" borderId="16" xfId="0" applyFont="1" applyFill="1" applyBorder="1" applyAlignment="1">
      <alignment vertical="center" wrapText="1"/>
    </xf>
    <xf numFmtId="169" fontId="17" fillId="5" borderId="34" xfId="0" applyNumberFormat="1" applyFont="1" applyFill="1" applyBorder="1" applyAlignment="1">
      <alignment vertical="center" wrapText="1"/>
    </xf>
    <xf numFmtId="169" fontId="17" fillId="5" borderId="38" xfId="0" applyNumberFormat="1" applyFont="1" applyFill="1" applyBorder="1" applyAlignment="1">
      <alignment vertical="center" wrapText="1"/>
    </xf>
    <xf numFmtId="44" fontId="17" fillId="5" borderId="16" xfId="0" applyNumberFormat="1" applyFont="1" applyFill="1" applyBorder="1" applyAlignment="1">
      <alignment vertical="center" wrapText="1"/>
    </xf>
    <xf numFmtId="0" fontId="17" fillId="0" borderId="47" xfId="0" applyFont="1" applyBorder="1" applyAlignment="1">
      <alignment horizontal="center" vertical="center" wrapText="1"/>
    </xf>
    <xf numFmtId="9" fontId="17" fillId="0" borderId="34" xfId="0" applyNumberFormat="1" applyFont="1" applyFill="1" applyBorder="1" applyAlignment="1">
      <alignment horizontal="center" vertical="center" wrapText="1"/>
    </xf>
    <xf numFmtId="49" fontId="17" fillId="10" borderId="30" xfId="0" applyNumberFormat="1" applyFont="1" applyFill="1" applyBorder="1" applyAlignment="1">
      <alignment horizontal="center" vertical="center" wrapText="1"/>
    </xf>
    <xf numFmtId="49" fontId="17" fillId="10" borderId="34" xfId="0" applyNumberFormat="1" applyFont="1" applyFill="1" applyBorder="1" applyAlignment="1">
      <alignment horizontal="center" vertical="center" wrapText="1"/>
    </xf>
    <xf numFmtId="0" fontId="17" fillId="10" borderId="16" xfId="0" applyFont="1" applyFill="1" applyBorder="1" applyAlignment="1">
      <alignment vertical="center" wrapText="1"/>
    </xf>
    <xf numFmtId="49" fontId="17" fillId="10" borderId="29" xfId="0" applyNumberFormat="1" applyFont="1" applyFill="1" applyBorder="1" applyAlignment="1">
      <alignment horizontal="center" vertical="center" wrapText="1"/>
    </xf>
    <xf numFmtId="49" fontId="17" fillId="10" borderId="33" xfId="0" applyNumberFormat="1" applyFont="1" applyFill="1" applyBorder="1" applyAlignment="1">
      <alignment horizontal="center" vertical="center" wrapText="1"/>
    </xf>
    <xf numFmtId="0" fontId="17" fillId="10" borderId="18" xfId="0" applyFont="1" applyFill="1" applyBorder="1" applyAlignment="1">
      <alignment vertical="center" wrapText="1"/>
    </xf>
    <xf numFmtId="0" fontId="0" fillId="0" borderId="1" xfId="0" applyBorder="1" applyAlignment="1"/>
    <xf numFmtId="0" fontId="0" fillId="8" borderId="48" xfId="0" applyFill="1" applyBorder="1"/>
    <xf numFmtId="0" fontId="0" fillId="10" borderId="48" xfId="0" applyFill="1" applyBorder="1"/>
    <xf numFmtId="0" fontId="0" fillId="9" borderId="48" xfId="0" applyFill="1" applyBorder="1"/>
    <xf numFmtId="0" fontId="0" fillId="7" borderId="48" xfId="0" applyFill="1" applyBorder="1"/>
    <xf numFmtId="0" fontId="1" fillId="0" borderId="24" xfId="1" applyBorder="1" applyAlignment="1">
      <alignment wrapText="1"/>
    </xf>
    <xf numFmtId="49" fontId="18" fillId="8" borderId="30" xfId="0" applyNumberFormat="1" applyFont="1" applyFill="1" applyBorder="1" applyAlignment="1">
      <alignment horizontal="center" vertical="center" wrapText="1"/>
    </xf>
    <xf numFmtId="49" fontId="18" fillId="8" borderId="34" xfId="0" applyNumberFormat="1" applyFont="1" applyFill="1" applyBorder="1" applyAlignment="1">
      <alignment horizontal="center" vertical="center" wrapText="1"/>
    </xf>
    <xf numFmtId="0" fontId="18" fillId="8" borderId="16" xfId="0" applyFont="1" applyFill="1" applyBorder="1" applyAlignment="1">
      <alignment vertical="center" wrapText="1"/>
    </xf>
    <xf numFmtId="49" fontId="17" fillId="0" borderId="30" xfId="0" applyNumberFormat="1" applyFont="1" applyFill="1" applyBorder="1" applyAlignment="1">
      <alignment horizontal="center" vertical="center" wrapText="1"/>
    </xf>
    <xf numFmtId="49" fontId="17" fillId="0" borderId="34" xfId="0" applyNumberFormat="1" applyFont="1" applyFill="1" applyBorder="1" applyAlignment="1">
      <alignment horizontal="center" vertical="center" wrapText="1"/>
    </xf>
    <xf numFmtId="0" fontId="17" fillId="0" borderId="16" xfId="0" applyFont="1" applyFill="1" applyBorder="1" applyAlignment="1">
      <alignment vertical="center" wrapText="1"/>
    </xf>
    <xf numFmtId="0" fontId="17" fillId="4" borderId="47" xfId="0" applyFont="1" applyFill="1" applyBorder="1" applyAlignment="1">
      <alignment vertical="center" wrapText="1"/>
    </xf>
    <xf numFmtId="164" fontId="17" fillId="4" borderId="47" xfId="0" applyNumberFormat="1" applyFont="1" applyFill="1" applyBorder="1" applyAlignment="1">
      <alignment vertical="center" wrapText="1"/>
    </xf>
    <xf numFmtId="164" fontId="19" fillId="4" borderId="47" xfId="0" applyNumberFormat="1" applyFont="1" applyFill="1" applyBorder="1" applyAlignment="1">
      <alignment vertical="center" wrapText="1"/>
    </xf>
    <xf numFmtId="168" fontId="17" fillId="4" borderId="34" xfId="2" applyNumberFormat="1" applyFont="1" applyFill="1" applyBorder="1" applyAlignment="1">
      <alignment vertical="center" wrapText="1"/>
    </xf>
    <xf numFmtId="164" fontId="17" fillId="4" borderId="41" xfId="0" applyNumberFormat="1" applyFont="1" applyFill="1" applyBorder="1" applyAlignment="1">
      <alignment vertical="center" wrapText="1"/>
    </xf>
    <xf numFmtId="164" fontId="17" fillId="4" borderId="52" xfId="0" applyNumberFormat="1" applyFont="1" applyFill="1" applyBorder="1" applyAlignment="1">
      <alignment vertical="center" wrapText="1"/>
    </xf>
    <xf numFmtId="0" fontId="17" fillId="4" borderId="53" xfId="0" applyFont="1" applyFill="1" applyBorder="1" applyAlignment="1">
      <alignment vertical="center" wrapText="1"/>
    </xf>
    <xf numFmtId="0" fontId="17" fillId="4" borderId="54" xfId="0" applyFont="1" applyFill="1" applyBorder="1" applyAlignment="1">
      <alignment vertical="center" wrapText="1"/>
    </xf>
    <xf numFmtId="167" fontId="17" fillId="4" borderId="34" xfId="0" applyNumberFormat="1" applyFont="1" applyFill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48" xfId="0" applyBorder="1" applyAlignment="1">
      <alignment horizontal="left"/>
    </xf>
    <xf numFmtId="0" fontId="22" fillId="0" borderId="49" xfId="0" applyFont="1" applyBorder="1" applyAlignment="1">
      <alignment horizontal="center"/>
    </xf>
    <xf numFmtId="0" fontId="22" fillId="0" borderId="50" xfId="0" applyFont="1" applyBorder="1" applyAlignment="1">
      <alignment horizontal="center"/>
    </xf>
    <xf numFmtId="0" fontId="22" fillId="0" borderId="51" xfId="0" applyFont="1" applyBorder="1" applyAlignment="1">
      <alignment horizontal="center"/>
    </xf>
  </cellXfs>
  <cellStyles count="4">
    <cellStyle name="Hiperlink" xfId="1" builtinId="8"/>
    <cellStyle name="Moeda" xfId="2" builtinId="4"/>
    <cellStyle name="Normal" xfId="0" builtinId="0"/>
    <cellStyle name="Porcentagem" xfId="3" builtinId="5"/>
  </cellStyles>
  <dxfs count="0"/>
  <tableStyles count="0" defaultTableStyle="TableStyleMedium2" defaultPivotStyle="PivotStyleLight16"/>
  <colors>
    <mruColors>
      <color rgb="FF009999"/>
      <color rgb="FFC7F2F1"/>
      <color rgb="FF0066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sefin.ro.gov.br/portalsefin/downloads/Orientacoes_RO_com_FECOEP_em_11.04.2016.pdf" TargetMode="External"/><Relationship Id="rId2" Type="http://schemas.openxmlformats.org/officeDocument/2006/relationships/hyperlink" Target="https://www.sefaz.rs.gov.br/Incoming/C%C3%A1lculos%20Ampara%20e%20EC%2087%20-%20v2.pdf" TargetMode="External"/><Relationship Id="rId1" Type="http://schemas.openxmlformats.org/officeDocument/2006/relationships/hyperlink" Target="http://www.iobonline.com.br/pages/coreonline/coreonlineDocuments.jsf?il=y&amp;ls=3&amp;docFieldName=destino&amp;docFieldValue=es-rj+d+27427+2000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://www.fazenda.mg.gov.br/empresas/legislacao_tributaria/orientacao/orientacao_003_2016.pdf" TargetMode="External"/><Relationship Id="rId4" Type="http://schemas.openxmlformats.org/officeDocument/2006/relationships/hyperlink" Target="https://www.sefaz.pe.gov.br/Publicacoes/Manuais%20de%20Duvidas%20Tributrias%20%20Informativos%20Fiscai/FECEP%20-%20FUNDO%20ESTADUAL%20DE%20COMBATE%20E%20ERRADICA%C3%87%C3%83O%20DA%20POBREZA.pdf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1"/>
  <sheetViews>
    <sheetView workbookViewId="0">
      <selection activeCell="C8" sqref="C8"/>
    </sheetView>
  </sheetViews>
  <sheetFormatPr defaultRowHeight="16.5" x14ac:dyDescent="0.3"/>
  <cols>
    <col min="1" max="1" width="15.140625" style="3" customWidth="1"/>
    <col min="2" max="2" width="10.42578125" style="3" customWidth="1"/>
    <col min="3" max="3" width="31.42578125" style="1" bestFit="1" customWidth="1"/>
    <col min="4" max="4" width="14.42578125" style="1" customWidth="1"/>
    <col min="5" max="5" width="48.28515625" style="1" bestFit="1" customWidth="1"/>
    <col min="6" max="6" width="22.28515625" style="3" customWidth="1"/>
    <col min="7" max="7" width="25.7109375" style="32" customWidth="1"/>
    <col min="8" max="16384" width="9.140625" style="1"/>
  </cols>
  <sheetData>
    <row r="1" spans="1:7" ht="20.25" customHeight="1" x14ac:dyDescent="0.3">
      <c r="A1" s="333" t="s">
        <v>15</v>
      </c>
      <c r="B1" s="333"/>
      <c r="C1" s="333"/>
      <c r="D1" s="333"/>
      <c r="E1" s="333"/>
      <c r="F1" s="333"/>
      <c r="G1" s="333"/>
    </row>
    <row r="2" spans="1:7" ht="0.75" customHeight="1" x14ac:dyDescent="0.3">
      <c r="A2" s="2"/>
    </row>
    <row r="3" spans="1:7" ht="16.5" hidden="1" customHeight="1" x14ac:dyDescent="0.3">
      <c r="A3" s="6"/>
      <c r="B3" s="6"/>
      <c r="C3" s="6"/>
      <c r="D3" s="6"/>
      <c r="E3" s="6"/>
      <c r="F3" s="6"/>
      <c r="G3" s="33"/>
    </row>
    <row r="4" spans="1:7" ht="25.5" customHeight="1" thickBot="1" x14ac:dyDescent="0.35">
      <c r="A4" s="334" t="s">
        <v>16</v>
      </c>
      <c r="B4" s="334"/>
      <c r="C4" s="334"/>
      <c r="D4" s="334"/>
      <c r="E4" s="334"/>
      <c r="F4" s="334"/>
      <c r="G4" s="334"/>
    </row>
    <row r="5" spans="1:7" ht="68.25" customHeight="1" thickBot="1" x14ac:dyDescent="0.35">
      <c r="A5" s="12" t="s">
        <v>22</v>
      </c>
      <c r="B5" s="12" t="s">
        <v>21</v>
      </c>
      <c r="C5" s="12" t="s">
        <v>23</v>
      </c>
      <c r="D5" s="12" t="s">
        <v>243</v>
      </c>
      <c r="E5" s="12" t="s">
        <v>24</v>
      </c>
      <c r="F5" s="44" t="s">
        <v>25</v>
      </c>
      <c r="G5" s="12" t="s">
        <v>26</v>
      </c>
    </row>
    <row r="6" spans="1:7" ht="16.5" customHeight="1" x14ac:dyDescent="0.3">
      <c r="A6" s="13" t="s">
        <v>27</v>
      </c>
      <c r="B6" s="13"/>
      <c r="C6" s="21"/>
      <c r="D6" s="21"/>
      <c r="E6" s="21"/>
      <c r="F6" s="22"/>
      <c r="G6" s="34"/>
    </row>
    <row r="7" spans="1:7" ht="17.25" customHeight="1" thickBot="1" x14ac:dyDescent="0.35">
      <c r="A7" s="14"/>
      <c r="B7" s="14"/>
      <c r="C7" s="23"/>
      <c r="D7" s="23"/>
      <c r="E7" s="23"/>
      <c r="F7" s="24"/>
      <c r="G7" s="35"/>
    </row>
    <row r="8" spans="1:7" ht="30" customHeight="1" x14ac:dyDescent="0.3">
      <c r="A8" s="15" t="s">
        <v>28</v>
      </c>
      <c r="B8" s="15" t="s">
        <v>241</v>
      </c>
      <c r="C8" s="16" t="s">
        <v>20</v>
      </c>
      <c r="D8" s="4"/>
      <c r="E8" s="4" t="s">
        <v>29</v>
      </c>
      <c r="F8" s="8" t="s">
        <v>30</v>
      </c>
      <c r="G8" s="36" t="s">
        <v>220</v>
      </c>
    </row>
    <row r="9" spans="1:7" x14ac:dyDescent="0.3">
      <c r="A9" s="17"/>
      <c r="B9" s="17"/>
      <c r="C9" s="18"/>
      <c r="D9" s="4"/>
      <c r="E9" s="4" t="s">
        <v>31</v>
      </c>
      <c r="F9" s="9"/>
      <c r="G9" s="37" t="s">
        <v>219</v>
      </c>
    </row>
    <row r="10" spans="1:7" x14ac:dyDescent="0.3">
      <c r="A10" s="17"/>
      <c r="B10" s="17"/>
      <c r="C10" s="18"/>
      <c r="D10" s="4"/>
      <c r="E10" s="4" t="s">
        <v>32</v>
      </c>
      <c r="F10" s="9"/>
      <c r="G10" s="37" t="s">
        <v>218</v>
      </c>
    </row>
    <row r="11" spans="1:7" x14ac:dyDescent="0.3">
      <c r="A11" s="17"/>
      <c r="B11" s="17"/>
      <c r="C11" s="18"/>
      <c r="D11" s="4"/>
      <c r="E11" s="4" t="s">
        <v>33</v>
      </c>
      <c r="F11" s="9"/>
      <c r="G11" s="37" t="s">
        <v>223</v>
      </c>
    </row>
    <row r="12" spans="1:7" x14ac:dyDescent="0.3">
      <c r="A12" s="17"/>
      <c r="B12" s="17"/>
      <c r="C12" s="18"/>
      <c r="D12" s="4"/>
      <c r="E12" s="4" t="s">
        <v>34</v>
      </c>
      <c r="F12" s="9"/>
      <c r="G12" s="37" t="s">
        <v>242</v>
      </c>
    </row>
    <row r="13" spans="1:7" ht="51" x14ac:dyDescent="0.3">
      <c r="A13" s="17"/>
      <c r="B13" s="17"/>
      <c r="C13" s="18"/>
      <c r="D13" s="4"/>
      <c r="E13" s="4" t="s">
        <v>35</v>
      </c>
      <c r="F13" s="9"/>
      <c r="G13" s="37"/>
    </row>
    <row r="14" spans="1:7" x14ac:dyDescent="0.3">
      <c r="A14" s="17"/>
      <c r="B14" s="17"/>
      <c r="C14" s="18"/>
      <c r="D14" s="4"/>
      <c r="E14" s="4" t="s">
        <v>459</v>
      </c>
      <c r="F14" s="9"/>
      <c r="G14" s="37"/>
    </row>
    <row r="15" spans="1:7" x14ac:dyDescent="0.3">
      <c r="A15" s="17"/>
      <c r="B15" s="17"/>
      <c r="C15" s="18"/>
      <c r="D15" s="4"/>
      <c r="E15" s="4" t="s">
        <v>36</v>
      </c>
      <c r="F15" s="9"/>
      <c r="G15" s="37"/>
    </row>
    <row r="16" spans="1:7" x14ac:dyDescent="0.3">
      <c r="A16" s="17"/>
      <c r="B16" s="17"/>
      <c r="C16" s="18"/>
      <c r="D16" s="4"/>
      <c r="E16" s="4" t="s">
        <v>37</v>
      </c>
      <c r="F16" s="9"/>
      <c r="G16" s="37"/>
    </row>
    <row r="17" spans="1:7" ht="25.5" x14ac:dyDescent="0.3">
      <c r="A17" s="17"/>
      <c r="B17" s="17"/>
      <c r="C17" s="18"/>
      <c r="D17" s="4"/>
      <c r="E17" s="4" t="s">
        <v>38</v>
      </c>
      <c r="F17" s="9"/>
      <c r="G17" s="37"/>
    </row>
    <row r="18" spans="1:7" ht="25.5" x14ac:dyDescent="0.3">
      <c r="A18" s="17"/>
      <c r="B18" s="17"/>
      <c r="C18" s="18"/>
      <c r="D18" s="4"/>
      <c r="E18" s="4" t="s">
        <v>39</v>
      </c>
      <c r="F18" s="9"/>
      <c r="G18" s="37"/>
    </row>
    <row r="19" spans="1:7" ht="153" x14ac:dyDescent="0.3">
      <c r="A19" s="17"/>
      <c r="B19" s="17"/>
      <c r="C19" s="18"/>
      <c r="D19" s="4"/>
      <c r="E19" s="4" t="s">
        <v>40</v>
      </c>
      <c r="F19" s="9"/>
      <c r="G19" s="37"/>
    </row>
    <row r="20" spans="1:7" ht="51" x14ac:dyDescent="0.3">
      <c r="A20" s="17"/>
      <c r="B20" s="17"/>
      <c r="C20" s="18"/>
      <c r="D20" s="4"/>
      <c r="E20" s="4" t="s">
        <v>41</v>
      </c>
      <c r="F20" s="9"/>
      <c r="G20" s="37"/>
    </row>
    <row r="21" spans="1:7" ht="17.25" thickBot="1" x14ac:dyDescent="0.35">
      <c r="A21" s="19"/>
      <c r="B21" s="19"/>
      <c r="C21" s="20"/>
      <c r="D21" s="11"/>
      <c r="E21" s="11"/>
      <c r="F21" s="10"/>
      <c r="G21" s="38"/>
    </row>
    <row r="22" spans="1:7" ht="16.5" customHeight="1" x14ac:dyDescent="0.3">
      <c r="A22" s="29" t="s">
        <v>42</v>
      </c>
      <c r="B22" s="29"/>
      <c r="C22" s="30"/>
      <c r="D22" s="30"/>
      <c r="E22" s="30"/>
      <c r="F22" s="31"/>
      <c r="G22" s="39"/>
    </row>
    <row r="23" spans="1:7" ht="17.25" customHeight="1" thickBot="1" x14ac:dyDescent="0.35">
      <c r="A23" s="14"/>
      <c r="B23" s="14"/>
      <c r="C23" s="23"/>
      <c r="D23" s="23"/>
      <c r="E23" s="23"/>
      <c r="F23" s="24"/>
      <c r="G23" s="35"/>
    </row>
    <row r="24" spans="1:7" ht="16.5" customHeight="1" x14ac:dyDescent="0.3">
      <c r="A24" s="29" t="s">
        <v>43</v>
      </c>
      <c r="B24" s="29"/>
      <c r="C24" s="30"/>
      <c r="D24" s="30"/>
      <c r="E24" s="30"/>
      <c r="F24" s="31"/>
      <c r="G24" s="39"/>
    </row>
    <row r="25" spans="1:7" ht="17.25" customHeight="1" thickBot="1" x14ac:dyDescent="0.35">
      <c r="A25" s="14"/>
      <c r="B25" s="14"/>
      <c r="C25" s="23"/>
      <c r="D25" s="23"/>
      <c r="E25" s="23"/>
      <c r="F25" s="24"/>
      <c r="G25" s="35"/>
    </row>
    <row r="26" spans="1:7" ht="30" customHeight="1" x14ac:dyDescent="0.3">
      <c r="A26" s="15" t="s">
        <v>44</v>
      </c>
      <c r="B26" s="15" t="s">
        <v>19</v>
      </c>
      <c r="C26" s="16" t="s">
        <v>45</v>
      </c>
      <c r="D26" s="4"/>
      <c r="E26" s="4" t="s">
        <v>46</v>
      </c>
      <c r="F26" s="8" t="s">
        <v>30</v>
      </c>
      <c r="G26" s="36" t="s">
        <v>221</v>
      </c>
    </row>
    <row r="27" spans="1:7" ht="25.5" x14ac:dyDescent="0.3">
      <c r="A27" s="17"/>
      <c r="B27" s="17"/>
      <c r="C27" s="18"/>
      <c r="D27" s="4"/>
      <c r="E27" s="4" t="s">
        <v>47</v>
      </c>
      <c r="F27" s="9"/>
      <c r="G27" s="37" t="s">
        <v>222</v>
      </c>
    </row>
    <row r="28" spans="1:7" x14ac:dyDescent="0.3">
      <c r="A28" s="17"/>
      <c r="B28" s="17"/>
      <c r="C28" s="18"/>
      <c r="D28" s="4"/>
      <c r="E28" s="4" t="s">
        <v>48</v>
      </c>
      <c r="F28" s="9"/>
      <c r="G28" s="37" t="s">
        <v>224</v>
      </c>
    </row>
    <row r="29" spans="1:7" ht="25.5" x14ac:dyDescent="0.3">
      <c r="A29" s="17"/>
      <c r="B29" s="17"/>
      <c r="C29" s="18"/>
      <c r="D29" s="4"/>
      <c r="E29" s="4" t="s">
        <v>49</v>
      </c>
      <c r="F29" s="9"/>
      <c r="G29" s="37" t="s">
        <v>225</v>
      </c>
    </row>
    <row r="30" spans="1:7" ht="25.5" x14ac:dyDescent="0.3">
      <c r="A30" s="17"/>
      <c r="B30" s="17"/>
      <c r="C30" s="18"/>
      <c r="D30" s="4"/>
      <c r="E30" s="4" t="s">
        <v>50</v>
      </c>
      <c r="F30" s="9"/>
      <c r="G30" s="37" t="s">
        <v>226</v>
      </c>
    </row>
    <row r="31" spans="1:7" x14ac:dyDescent="0.3">
      <c r="A31" s="17"/>
      <c r="B31" s="17"/>
      <c r="C31" s="18"/>
      <c r="D31" s="4"/>
      <c r="E31" s="4" t="s">
        <v>51</v>
      </c>
      <c r="F31" s="9"/>
      <c r="G31" s="37" t="s">
        <v>397</v>
      </c>
    </row>
    <row r="32" spans="1:7" x14ac:dyDescent="0.3">
      <c r="A32" s="17"/>
      <c r="B32" s="17"/>
      <c r="C32" s="18"/>
      <c r="D32" s="4"/>
      <c r="E32" s="4" t="s">
        <v>460</v>
      </c>
      <c r="F32" s="9"/>
      <c r="G32" s="37" t="s">
        <v>398</v>
      </c>
    </row>
    <row r="33" spans="1:7" x14ac:dyDescent="0.3">
      <c r="A33" s="17"/>
      <c r="B33" s="17"/>
      <c r="C33" s="18"/>
      <c r="D33" s="4"/>
      <c r="E33" s="4" t="s">
        <v>52</v>
      </c>
      <c r="F33" s="9"/>
      <c r="G33" s="37"/>
    </row>
    <row r="34" spans="1:7" ht="25.5" x14ac:dyDescent="0.3">
      <c r="A34" s="17"/>
      <c r="B34" s="17"/>
      <c r="C34" s="18"/>
      <c r="D34" s="4"/>
      <c r="E34" s="4" t="s">
        <v>53</v>
      </c>
      <c r="F34" s="9"/>
      <c r="G34" s="37"/>
    </row>
    <row r="35" spans="1:7" x14ac:dyDescent="0.3">
      <c r="A35" s="17"/>
      <c r="B35" s="17"/>
      <c r="C35" s="18"/>
      <c r="D35" s="4"/>
      <c r="E35" s="4" t="s">
        <v>54</v>
      </c>
      <c r="F35" s="9"/>
      <c r="G35" s="37"/>
    </row>
    <row r="36" spans="1:7" x14ac:dyDescent="0.3">
      <c r="A36" s="17"/>
      <c r="B36" s="17"/>
      <c r="C36" s="18"/>
      <c r="D36" s="4"/>
      <c r="E36" s="4" t="s">
        <v>55</v>
      </c>
      <c r="F36" s="9"/>
      <c r="G36" s="37"/>
    </row>
    <row r="37" spans="1:7" x14ac:dyDescent="0.3">
      <c r="A37" s="17"/>
      <c r="B37" s="17"/>
      <c r="C37" s="18"/>
      <c r="D37" s="4"/>
      <c r="E37" s="4" t="s">
        <v>56</v>
      </c>
      <c r="F37" s="9"/>
      <c r="G37" s="37"/>
    </row>
    <row r="38" spans="1:7" ht="25.5" x14ac:dyDescent="0.3">
      <c r="A38" s="17"/>
      <c r="B38" s="17"/>
      <c r="C38" s="18"/>
      <c r="D38" s="4"/>
      <c r="E38" s="4" t="s">
        <v>57</v>
      </c>
      <c r="F38" s="9"/>
      <c r="G38" s="37"/>
    </row>
    <row r="39" spans="1:7" ht="25.5" x14ac:dyDescent="0.3">
      <c r="A39" s="17"/>
      <c r="B39" s="17"/>
      <c r="C39" s="18"/>
      <c r="D39" s="4"/>
      <c r="E39" s="4" t="s">
        <v>58</v>
      </c>
      <c r="F39" s="9"/>
      <c r="G39" s="37"/>
    </row>
    <row r="40" spans="1:7" ht="38.25" x14ac:dyDescent="0.3">
      <c r="A40" s="17"/>
      <c r="B40" s="17"/>
      <c r="C40" s="18"/>
      <c r="D40" s="4"/>
      <c r="E40" s="4" t="s">
        <v>59</v>
      </c>
      <c r="F40" s="9"/>
      <c r="G40" s="37"/>
    </row>
    <row r="41" spans="1:7" ht="25.5" x14ac:dyDescent="0.3">
      <c r="A41" s="17"/>
      <c r="B41" s="17"/>
      <c r="C41" s="18"/>
      <c r="D41" s="4"/>
      <c r="E41" s="4" t="s">
        <v>60</v>
      </c>
      <c r="F41" s="9"/>
      <c r="G41" s="37"/>
    </row>
    <row r="42" spans="1:7" ht="76.5" x14ac:dyDescent="0.3">
      <c r="A42" s="17"/>
      <c r="B42" s="17"/>
      <c r="C42" s="18"/>
      <c r="D42" s="4"/>
      <c r="E42" s="4" t="s">
        <v>61</v>
      </c>
      <c r="F42" s="9"/>
      <c r="G42" s="37"/>
    </row>
    <row r="43" spans="1:7" ht="51" x14ac:dyDescent="0.3">
      <c r="A43" s="17"/>
      <c r="B43" s="17"/>
      <c r="C43" s="18"/>
      <c r="D43" s="4"/>
      <c r="E43" s="4" t="s">
        <v>62</v>
      </c>
      <c r="F43" s="9"/>
      <c r="G43" s="37"/>
    </row>
    <row r="44" spans="1:7" ht="25.5" x14ac:dyDescent="0.3">
      <c r="A44" s="17"/>
      <c r="B44" s="17"/>
      <c r="C44" s="18"/>
      <c r="D44" s="4"/>
      <c r="E44" s="4" t="s">
        <v>63</v>
      </c>
      <c r="F44" s="9"/>
      <c r="G44" s="37"/>
    </row>
    <row r="45" spans="1:7" ht="17.25" thickBot="1" x14ac:dyDescent="0.35">
      <c r="A45" s="19"/>
      <c r="B45" s="19"/>
      <c r="C45" s="20"/>
      <c r="D45" s="11"/>
      <c r="E45" s="11"/>
      <c r="F45" s="10"/>
      <c r="G45" s="38"/>
    </row>
    <row r="46" spans="1:7" ht="30" customHeight="1" x14ac:dyDescent="0.3">
      <c r="A46" s="15" t="s">
        <v>64</v>
      </c>
      <c r="B46" s="15" t="s">
        <v>240</v>
      </c>
      <c r="C46" s="16" t="s">
        <v>65</v>
      </c>
      <c r="D46" s="4"/>
      <c r="E46" s="4" t="s">
        <v>46</v>
      </c>
      <c r="F46" s="8" t="s">
        <v>30</v>
      </c>
      <c r="G46" s="40" t="s">
        <v>360</v>
      </c>
    </row>
    <row r="47" spans="1:7" x14ac:dyDescent="0.3">
      <c r="A47" s="17"/>
      <c r="B47" s="17"/>
      <c r="C47" s="18"/>
      <c r="D47" s="4"/>
      <c r="E47" s="4" t="s">
        <v>66</v>
      </c>
      <c r="F47" s="9"/>
      <c r="G47" s="41" t="s">
        <v>228</v>
      </c>
    </row>
    <row r="48" spans="1:7" x14ac:dyDescent="0.3">
      <c r="A48" s="17"/>
      <c r="B48" s="17"/>
      <c r="C48" s="18"/>
      <c r="D48" s="4"/>
      <c r="E48" s="4" t="s">
        <v>48</v>
      </c>
      <c r="F48" s="9"/>
      <c r="G48" s="41" t="s">
        <v>227</v>
      </c>
    </row>
    <row r="49" spans="1:7" x14ac:dyDescent="0.3">
      <c r="A49" s="17"/>
      <c r="B49" s="17"/>
      <c r="C49" s="18"/>
      <c r="D49" s="4"/>
      <c r="E49" s="4" t="s">
        <v>67</v>
      </c>
      <c r="F49" s="9"/>
      <c r="G49" s="41" t="s">
        <v>461</v>
      </c>
    </row>
    <row r="50" spans="1:7" x14ac:dyDescent="0.3">
      <c r="A50" s="17"/>
      <c r="B50" s="17"/>
      <c r="C50" s="18"/>
      <c r="D50" s="4"/>
      <c r="E50" s="4" t="s">
        <v>68</v>
      </c>
      <c r="F50" s="9"/>
      <c r="G50" s="41" t="s">
        <v>359</v>
      </c>
    </row>
    <row r="51" spans="1:7" x14ac:dyDescent="0.3">
      <c r="A51" s="17"/>
      <c r="B51" s="17"/>
      <c r="C51" s="18"/>
      <c r="D51" s="4"/>
      <c r="E51" s="4" t="s">
        <v>69</v>
      </c>
      <c r="F51" s="9"/>
      <c r="G51" s="41"/>
    </row>
    <row r="52" spans="1:7" x14ac:dyDescent="0.3">
      <c r="A52" s="17"/>
      <c r="B52" s="17"/>
      <c r="C52" s="18"/>
      <c r="D52" s="4"/>
      <c r="E52" s="4" t="s">
        <v>462</v>
      </c>
      <c r="F52" s="9"/>
      <c r="G52" s="41"/>
    </row>
    <row r="53" spans="1:7" x14ac:dyDescent="0.3">
      <c r="A53" s="17"/>
      <c r="B53" s="17"/>
      <c r="C53" s="18"/>
      <c r="D53" s="4"/>
      <c r="E53" s="4" t="s">
        <v>70</v>
      </c>
      <c r="F53" s="9"/>
      <c r="G53" s="41"/>
    </row>
    <row r="54" spans="1:7" x14ac:dyDescent="0.3">
      <c r="A54" s="17"/>
      <c r="B54" s="17"/>
      <c r="C54" s="18"/>
      <c r="D54" s="4"/>
      <c r="E54" s="4" t="s">
        <v>71</v>
      </c>
      <c r="F54" s="9"/>
      <c r="G54" s="41"/>
    </row>
    <row r="55" spans="1:7" x14ac:dyDescent="0.3">
      <c r="A55" s="17"/>
      <c r="B55" s="17"/>
      <c r="C55" s="18"/>
      <c r="D55" s="4"/>
      <c r="E55" s="4" t="s">
        <v>72</v>
      </c>
      <c r="F55" s="9"/>
      <c r="G55" s="41"/>
    </row>
    <row r="56" spans="1:7" ht="17.25" thickBot="1" x14ac:dyDescent="0.35">
      <c r="A56" s="19"/>
      <c r="B56" s="19"/>
      <c r="C56" s="20"/>
      <c r="D56" s="11"/>
      <c r="E56" s="11"/>
      <c r="F56" s="10"/>
      <c r="G56" s="42"/>
    </row>
    <row r="57" spans="1:7" ht="30" customHeight="1" x14ac:dyDescent="0.3">
      <c r="A57" s="15" t="s">
        <v>73</v>
      </c>
      <c r="B57" s="15" t="s">
        <v>240</v>
      </c>
      <c r="C57" s="16" t="s">
        <v>74</v>
      </c>
      <c r="D57" s="4"/>
      <c r="E57" s="4" t="s">
        <v>232</v>
      </c>
      <c r="F57" s="8" t="s">
        <v>75</v>
      </c>
      <c r="G57" s="40" t="s">
        <v>231</v>
      </c>
    </row>
    <row r="58" spans="1:7" x14ac:dyDescent="0.3">
      <c r="A58" s="17"/>
      <c r="B58" s="17"/>
      <c r="C58" s="18"/>
      <c r="D58" s="4"/>
      <c r="E58" s="4" t="s">
        <v>76</v>
      </c>
      <c r="F58" s="9"/>
      <c r="G58" s="41" t="s">
        <v>229</v>
      </c>
    </row>
    <row r="59" spans="1:7" x14ac:dyDescent="0.3">
      <c r="A59" s="17"/>
      <c r="B59" s="17"/>
      <c r="C59" s="18"/>
      <c r="D59" s="4"/>
      <c r="E59" s="4" t="s">
        <v>77</v>
      </c>
      <c r="F59" s="9"/>
      <c r="G59" s="41" t="s">
        <v>230</v>
      </c>
    </row>
    <row r="60" spans="1:7" x14ac:dyDescent="0.3">
      <c r="A60" s="17"/>
      <c r="B60" s="17"/>
      <c r="C60" s="18"/>
      <c r="D60" s="4"/>
      <c r="E60" s="4" t="s">
        <v>78</v>
      </c>
      <c r="F60" s="9"/>
      <c r="G60" s="41" t="s">
        <v>233</v>
      </c>
    </row>
    <row r="61" spans="1:7" x14ac:dyDescent="0.3">
      <c r="A61" s="17"/>
      <c r="B61" s="17"/>
      <c r="C61" s="18"/>
      <c r="D61" s="4"/>
      <c r="E61" s="4" t="s">
        <v>79</v>
      </c>
      <c r="F61" s="9"/>
      <c r="G61" s="41" t="s">
        <v>244</v>
      </c>
    </row>
    <row r="62" spans="1:7" x14ac:dyDescent="0.3">
      <c r="A62" s="17"/>
      <c r="B62" s="17"/>
      <c r="C62" s="18"/>
      <c r="D62" s="4"/>
      <c r="E62" s="4" t="s">
        <v>80</v>
      </c>
      <c r="F62" s="9"/>
      <c r="G62" s="41"/>
    </row>
    <row r="63" spans="1:7" x14ac:dyDescent="0.3">
      <c r="A63" s="17"/>
      <c r="B63" s="17"/>
      <c r="C63" s="18"/>
      <c r="D63" s="4"/>
      <c r="E63" s="4" t="s">
        <v>81</v>
      </c>
      <c r="F63" s="9"/>
      <c r="G63" s="41"/>
    </row>
    <row r="64" spans="1:7" x14ac:dyDescent="0.3">
      <c r="A64" s="17"/>
      <c r="B64" s="17"/>
      <c r="C64" s="18"/>
      <c r="D64" s="4"/>
      <c r="E64" s="4" t="s">
        <v>82</v>
      </c>
      <c r="F64" s="9"/>
      <c r="G64" s="41"/>
    </row>
    <row r="65" spans="1:7" ht="17.25" thickBot="1" x14ac:dyDescent="0.35">
      <c r="A65" s="19"/>
      <c r="B65" s="19"/>
      <c r="C65" s="20"/>
      <c r="D65" s="11"/>
      <c r="E65" s="11"/>
      <c r="F65" s="10"/>
      <c r="G65" s="42"/>
    </row>
    <row r="66" spans="1:7" ht="75" customHeight="1" x14ac:dyDescent="0.3">
      <c r="A66" s="15" t="s">
        <v>83</v>
      </c>
      <c r="B66" s="15" t="s">
        <v>259</v>
      </c>
      <c r="C66" s="16" t="s">
        <v>84</v>
      </c>
      <c r="D66" s="16"/>
      <c r="E66" s="16" t="s">
        <v>85</v>
      </c>
      <c r="F66" s="8" t="s">
        <v>86</v>
      </c>
      <c r="G66" s="36" t="s">
        <v>237</v>
      </c>
    </row>
    <row r="67" spans="1:7" x14ac:dyDescent="0.3">
      <c r="A67" s="17"/>
      <c r="B67" s="17"/>
      <c r="C67" s="18"/>
      <c r="D67" s="4"/>
      <c r="E67" s="4"/>
      <c r="F67" s="9"/>
      <c r="G67" s="41" t="s">
        <v>239</v>
      </c>
    </row>
    <row r="68" spans="1:7" x14ac:dyDescent="0.3">
      <c r="A68" s="17"/>
      <c r="B68" s="17"/>
      <c r="C68" s="18"/>
      <c r="D68" s="4"/>
      <c r="E68" s="4"/>
      <c r="F68" s="9"/>
      <c r="G68" s="41" t="s">
        <v>238</v>
      </c>
    </row>
    <row r="69" spans="1:7" x14ac:dyDescent="0.3">
      <c r="A69" s="17"/>
      <c r="B69" s="17"/>
      <c r="C69" s="18"/>
      <c r="D69" s="4"/>
      <c r="E69" s="4"/>
      <c r="F69" s="9"/>
      <c r="G69" s="41" t="s">
        <v>236</v>
      </c>
    </row>
    <row r="70" spans="1:7" x14ac:dyDescent="0.3">
      <c r="A70" s="17"/>
      <c r="B70" s="17"/>
      <c r="C70" s="18"/>
      <c r="D70" s="4"/>
      <c r="E70" s="4"/>
      <c r="F70" s="9"/>
      <c r="G70" s="41" t="s">
        <v>235</v>
      </c>
    </row>
    <row r="71" spans="1:7" x14ac:dyDescent="0.3">
      <c r="A71" s="17"/>
      <c r="B71" s="17"/>
      <c r="C71" s="18"/>
      <c r="D71" s="4"/>
      <c r="E71" s="4"/>
      <c r="F71" s="9"/>
      <c r="G71" s="41" t="s">
        <v>234</v>
      </c>
    </row>
    <row r="72" spans="1:7" x14ac:dyDescent="0.3">
      <c r="A72" s="17"/>
      <c r="B72" s="17"/>
      <c r="C72" s="18"/>
      <c r="D72" s="4"/>
      <c r="E72" s="4"/>
      <c r="F72" s="9"/>
      <c r="G72" s="41" t="s">
        <v>245</v>
      </c>
    </row>
    <row r="73" spans="1:7" ht="17.25" customHeight="1" thickBot="1" x14ac:dyDescent="0.35">
      <c r="A73" s="19"/>
      <c r="B73" s="19"/>
      <c r="C73" s="20"/>
      <c r="D73" s="20"/>
      <c r="E73" s="20"/>
      <c r="F73" s="10"/>
      <c r="G73" s="41"/>
    </row>
    <row r="74" spans="1:7" ht="102" x14ac:dyDescent="0.3">
      <c r="A74" s="198" t="s">
        <v>87</v>
      </c>
      <c r="B74" s="198" t="s">
        <v>253</v>
      </c>
      <c r="C74" s="199" t="s">
        <v>88</v>
      </c>
      <c r="D74" s="200"/>
      <c r="E74" s="200" t="s">
        <v>470</v>
      </c>
      <c r="F74" s="201" t="s">
        <v>30</v>
      </c>
      <c r="G74" s="202" t="s">
        <v>247</v>
      </c>
    </row>
    <row r="75" spans="1:7" ht="76.5" x14ac:dyDescent="0.3">
      <c r="A75" s="51"/>
      <c r="B75" s="51"/>
      <c r="C75" s="203"/>
      <c r="D75" s="200"/>
      <c r="E75" s="200" t="s">
        <v>471</v>
      </c>
      <c r="F75" s="204"/>
      <c r="G75" s="205" t="s">
        <v>246</v>
      </c>
    </row>
    <row r="76" spans="1:7" x14ac:dyDescent="0.3">
      <c r="A76" s="51"/>
      <c r="B76" s="51"/>
      <c r="C76" s="203"/>
      <c r="D76" s="200"/>
      <c r="E76" s="200" t="s">
        <v>89</v>
      </c>
      <c r="F76" s="204"/>
      <c r="G76" s="205"/>
    </row>
    <row r="77" spans="1:7" ht="25.5" x14ac:dyDescent="0.3">
      <c r="A77" s="51"/>
      <c r="B77" s="51"/>
      <c r="C77" s="203"/>
      <c r="D77" s="200"/>
      <c r="E77" s="200" t="s">
        <v>90</v>
      </c>
      <c r="F77" s="204"/>
      <c r="G77" s="205"/>
    </row>
    <row r="78" spans="1:7" ht="25.5" x14ac:dyDescent="0.3">
      <c r="A78" s="51"/>
      <c r="B78" s="51"/>
      <c r="C78" s="203"/>
      <c r="D78" s="200"/>
      <c r="E78" s="200" t="s">
        <v>91</v>
      </c>
      <c r="F78" s="204"/>
      <c r="G78" s="205"/>
    </row>
    <row r="79" spans="1:7" ht="17.25" thickBot="1" x14ac:dyDescent="0.35">
      <c r="A79" s="206"/>
      <c r="B79" s="206"/>
      <c r="C79" s="207"/>
      <c r="D79" s="208"/>
      <c r="E79" s="208"/>
      <c r="F79" s="209"/>
      <c r="G79" s="210"/>
    </row>
    <row r="80" spans="1:7" ht="30" customHeight="1" x14ac:dyDescent="0.3">
      <c r="A80" s="15" t="s">
        <v>92</v>
      </c>
      <c r="B80" s="15" t="s">
        <v>254</v>
      </c>
      <c r="C80" s="16" t="s">
        <v>93</v>
      </c>
      <c r="D80" s="4"/>
      <c r="E80" s="4" t="s">
        <v>94</v>
      </c>
      <c r="F80" s="8" t="s">
        <v>95</v>
      </c>
      <c r="G80" s="36" t="s">
        <v>250</v>
      </c>
    </row>
    <row r="81" spans="1:7" ht="16.5" customHeight="1" x14ac:dyDescent="0.3">
      <c r="A81" s="17"/>
      <c r="B81" s="17"/>
      <c r="C81" s="18"/>
      <c r="D81" s="4"/>
      <c r="E81" s="4" t="s">
        <v>0</v>
      </c>
      <c r="F81" s="9"/>
      <c r="G81" s="37" t="s">
        <v>248</v>
      </c>
    </row>
    <row r="82" spans="1:7" ht="16.5" customHeight="1" x14ac:dyDescent="0.3">
      <c r="A82" s="17"/>
      <c r="B82" s="17"/>
      <c r="C82" s="18"/>
      <c r="D82" s="4"/>
      <c r="E82" s="4" t="s">
        <v>1</v>
      </c>
      <c r="F82" s="9"/>
      <c r="G82" s="37" t="s">
        <v>249</v>
      </c>
    </row>
    <row r="83" spans="1:7" ht="16.5" customHeight="1" x14ac:dyDescent="0.3">
      <c r="A83" s="17"/>
      <c r="B83" s="17"/>
      <c r="C83" s="18"/>
      <c r="D83" s="4"/>
      <c r="E83" s="4" t="s">
        <v>2</v>
      </c>
      <c r="F83" s="9"/>
      <c r="G83" s="37" t="s">
        <v>251</v>
      </c>
    </row>
    <row r="84" spans="1:7" ht="16.5" customHeight="1" x14ac:dyDescent="0.3">
      <c r="A84" s="17"/>
      <c r="B84" s="17"/>
      <c r="C84" s="18"/>
      <c r="D84" s="4"/>
      <c r="E84" s="4" t="s">
        <v>463</v>
      </c>
      <c r="F84" s="9"/>
      <c r="G84" s="37"/>
    </row>
    <row r="85" spans="1:7" ht="16.5" customHeight="1" x14ac:dyDescent="0.3">
      <c r="A85" s="17"/>
      <c r="B85" s="17"/>
      <c r="C85" s="18"/>
      <c r="D85" s="4"/>
      <c r="E85" s="4" t="s">
        <v>3</v>
      </c>
      <c r="F85" s="9"/>
      <c r="G85" s="37"/>
    </row>
    <row r="86" spans="1:7" ht="16.5" customHeight="1" x14ac:dyDescent="0.3">
      <c r="A86" s="17"/>
      <c r="B86" s="17"/>
      <c r="C86" s="18"/>
      <c r="D86" s="4"/>
      <c r="E86" s="4" t="s">
        <v>4</v>
      </c>
      <c r="F86" s="9"/>
      <c r="G86" s="37"/>
    </row>
    <row r="87" spans="1:7" ht="16.5" customHeight="1" x14ac:dyDescent="0.3">
      <c r="A87" s="17"/>
      <c r="B87" s="17"/>
      <c r="C87" s="18"/>
      <c r="D87" s="4"/>
      <c r="E87" s="4" t="s">
        <v>5</v>
      </c>
      <c r="F87" s="9"/>
      <c r="G87" s="37"/>
    </row>
    <row r="88" spans="1:7" ht="16.5" customHeight="1" x14ac:dyDescent="0.3">
      <c r="A88" s="17"/>
      <c r="B88" s="17"/>
      <c r="C88" s="18"/>
      <c r="D88" s="4"/>
      <c r="E88" s="4" t="s">
        <v>6</v>
      </c>
      <c r="F88" s="9"/>
      <c r="G88" s="37"/>
    </row>
    <row r="89" spans="1:7" ht="25.5" x14ac:dyDescent="0.3">
      <c r="A89" s="17"/>
      <c r="B89" s="17"/>
      <c r="C89" s="18"/>
      <c r="D89" s="4"/>
      <c r="E89" s="4" t="s">
        <v>7</v>
      </c>
      <c r="F89" s="9"/>
      <c r="G89" s="37"/>
    </row>
    <row r="90" spans="1:7" ht="51" x14ac:dyDescent="0.3">
      <c r="A90" s="17"/>
      <c r="B90" s="17"/>
      <c r="C90" s="18"/>
      <c r="D90" s="4"/>
      <c r="E90" s="4" t="s">
        <v>8</v>
      </c>
      <c r="F90" s="9"/>
      <c r="G90" s="37"/>
    </row>
    <row r="91" spans="1:7" ht="16.5" customHeight="1" x14ac:dyDescent="0.3">
      <c r="A91" s="17"/>
      <c r="B91" s="17"/>
      <c r="C91" s="18"/>
      <c r="D91" s="4"/>
      <c r="E91" s="4" t="s">
        <v>9</v>
      </c>
      <c r="F91" s="9"/>
      <c r="G91" s="37"/>
    </row>
    <row r="92" spans="1:7" ht="76.5" x14ac:dyDescent="0.3">
      <c r="A92" s="17"/>
      <c r="B92" s="17"/>
      <c r="C92" s="18"/>
      <c r="D92" s="4"/>
      <c r="E92" s="4" t="s">
        <v>10</v>
      </c>
      <c r="F92" s="9"/>
      <c r="G92" s="37"/>
    </row>
    <row r="93" spans="1:7" ht="25.5" x14ac:dyDescent="0.3">
      <c r="A93" s="17"/>
      <c r="B93" s="17"/>
      <c r="C93" s="18"/>
      <c r="D93" s="4"/>
      <c r="E93" s="4" t="s">
        <v>11</v>
      </c>
      <c r="F93" s="9"/>
      <c r="G93" s="37"/>
    </row>
    <row r="94" spans="1:7" ht="25.5" x14ac:dyDescent="0.3">
      <c r="A94" s="17"/>
      <c r="B94" s="17"/>
      <c r="C94" s="18"/>
      <c r="D94" s="4"/>
      <c r="E94" s="4" t="s">
        <v>96</v>
      </c>
      <c r="F94" s="9"/>
      <c r="G94" s="37"/>
    </row>
    <row r="95" spans="1:7" ht="17.25" thickBot="1" x14ac:dyDescent="0.35">
      <c r="A95" s="19"/>
      <c r="B95" s="19"/>
      <c r="C95" s="20"/>
      <c r="D95" s="11"/>
      <c r="E95" s="11"/>
      <c r="F95" s="10"/>
      <c r="G95" s="38"/>
    </row>
    <row r="96" spans="1:7" ht="63.75" x14ac:dyDescent="0.3">
      <c r="A96" s="15" t="s">
        <v>97</v>
      </c>
      <c r="B96" s="15" t="s">
        <v>240</v>
      </c>
      <c r="C96" s="16" t="s">
        <v>98</v>
      </c>
      <c r="D96" s="45">
        <v>0.02</v>
      </c>
      <c r="E96" s="4" t="s">
        <v>99</v>
      </c>
      <c r="F96" s="8" t="s">
        <v>100</v>
      </c>
      <c r="G96" s="36" t="s">
        <v>472</v>
      </c>
    </row>
    <row r="97" spans="1:7" ht="25.5" x14ac:dyDescent="0.3">
      <c r="A97" s="17"/>
      <c r="B97" s="17"/>
      <c r="C97" s="18"/>
      <c r="D97" s="4"/>
      <c r="E97" s="4" t="s">
        <v>101</v>
      </c>
      <c r="F97" s="9"/>
      <c r="G97" s="37" t="s">
        <v>308</v>
      </c>
    </row>
    <row r="98" spans="1:7" x14ac:dyDescent="0.3">
      <c r="A98" s="17"/>
      <c r="B98" s="17"/>
      <c r="C98" s="18"/>
      <c r="D98" s="4"/>
      <c r="E98" s="4" t="s">
        <v>102</v>
      </c>
      <c r="F98" s="9"/>
      <c r="G98" s="37" t="s">
        <v>252</v>
      </c>
    </row>
    <row r="99" spans="1:7" x14ac:dyDescent="0.3">
      <c r="A99" s="17"/>
      <c r="B99" s="17"/>
      <c r="C99" s="18"/>
      <c r="D99" s="4"/>
      <c r="E99" s="4" t="s">
        <v>103</v>
      </c>
      <c r="F99" s="9"/>
      <c r="G99" s="37" t="s">
        <v>309</v>
      </c>
    </row>
    <row r="100" spans="1:7" x14ac:dyDescent="0.3">
      <c r="A100" s="17"/>
      <c r="B100" s="17"/>
      <c r="C100" s="18"/>
      <c r="D100" s="4"/>
      <c r="E100" s="4" t="s">
        <v>104</v>
      </c>
      <c r="F100" s="9"/>
      <c r="G100" s="37" t="s">
        <v>310</v>
      </c>
    </row>
    <row r="101" spans="1:7" x14ac:dyDescent="0.3">
      <c r="A101" s="17"/>
      <c r="B101" s="17"/>
      <c r="C101" s="18"/>
      <c r="D101" s="4"/>
      <c r="E101" s="4" t="s">
        <v>105</v>
      </c>
      <c r="F101" s="9"/>
      <c r="G101" s="37" t="s">
        <v>255</v>
      </c>
    </row>
    <row r="102" spans="1:7" ht="25.5" x14ac:dyDescent="0.3">
      <c r="A102" s="17"/>
      <c r="B102" s="17"/>
      <c r="C102" s="18"/>
      <c r="D102" s="4"/>
      <c r="E102" s="4" t="s">
        <v>106</v>
      </c>
      <c r="F102" s="9"/>
      <c r="G102" s="37"/>
    </row>
    <row r="103" spans="1:7" ht="25.5" x14ac:dyDescent="0.3">
      <c r="A103" s="17"/>
      <c r="B103" s="17"/>
      <c r="C103" s="18"/>
      <c r="D103" s="4"/>
      <c r="E103" s="4" t="s">
        <v>107</v>
      </c>
      <c r="F103" s="9"/>
      <c r="G103" s="37"/>
    </row>
    <row r="104" spans="1:7" ht="17.25" thickBot="1" x14ac:dyDescent="0.35">
      <c r="A104" s="19"/>
      <c r="B104" s="19"/>
      <c r="C104" s="20"/>
      <c r="D104" s="11"/>
      <c r="E104" s="11"/>
      <c r="F104" s="10"/>
      <c r="G104" s="38"/>
    </row>
    <row r="105" spans="1:7" ht="30" customHeight="1" x14ac:dyDescent="0.3">
      <c r="A105" s="15" t="s">
        <v>108</v>
      </c>
      <c r="B105" s="15" t="s">
        <v>256</v>
      </c>
      <c r="C105" s="16" t="s">
        <v>109</v>
      </c>
      <c r="D105" s="4"/>
      <c r="E105" s="4" t="s">
        <v>110</v>
      </c>
      <c r="F105" s="8" t="s">
        <v>111</v>
      </c>
      <c r="G105" s="40" t="s">
        <v>258</v>
      </c>
    </row>
    <row r="106" spans="1:7" x14ac:dyDescent="0.3">
      <c r="A106" s="17"/>
      <c r="B106" s="17"/>
      <c r="C106" s="18"/>
      <c r="D106" s="4"/>
      <c r="E106" s="4" t="s">
        <v>112</v>
      </c>
      <c r="F106" s="9"/>
      <c r="G106" s="41" t="s">
        <v>257</v>
      </c>
    </row>
    <row r="107" spans="1:7" x14ac:dyDescent="0.3">
      <c r="A107" s="17"/>
      <c r="B107" s="17"/>
      <c r="C107" s="18"/>
      <c r="D107" s="4"/>
      <c r="E107" s="4" t="s">
        <v>113</v>
      </c>
      <c r="F107" s="9"/>
      <c r="G107" s="41" t="s">
        <v>260</v>
      </c>
    </row>
    <row r="108" spans="1:7" x14ac:dyDescent="0.3">
      <c r="A108" s="17"/>
      <c r="B108" s="17"/>
      <c r="C108" s="18"/>
      <c r="D108" s="4"/>
      <c r="E108" s="4" t="s">
        <v>114</v>
      </c>
      <c r="F108" s="9"/>
      <c r="G108" s="41"/>
    </row>
    <row r="109" spans="1:7" x14ac:dyDescent="0.3">
      <c r="A109" s="17"/>
      <c r="B109" s="17"/>
      <c r="C109" s="18"/>
      <c r="D109" s="4"/>
      <c r="E109" s="4" t="s">
        <v>115</v>
      </c>
      <c r="F109" s="9"/>
      <c r="G109" s="41"/>
    </row>
    <row r="110" spans="1:7" x14ac:dyDescent="0.3">
      <c r="A110" s="17"/>
      <c r="B110" s="17"/>
      <c r="C110" s="18"/>
      <c r="D110" s="4"/>
      <c r="E110" s="4" t="s">
        <v>116</v>
      </c>
      <c r="F110" s="9"/>
      <c r="G110" s="41"/>
    </row>
    <row r="111" spans="1:7" x14ac:dyDescent="0.3">
      <c r="A111" s="17"/>
      <c r="B111" s="17"/>
      <c r="C111" s="18"/>
      <c r="D111" s="4"/>
      <c r="E111" s="4" t="s">
        <v>117</v>
      </c>
      <c r="F111" s="9"/>
      <c r="G111" s="41"/>
    </row>
    <row r="112" spans="1:7" x14ac:dyDescent="0.3">
      <c r="A112" s="17"/>
      <c r="B112" s="17"/>
      <c r="C112" s="18"/>
      <c r="D112" s="4"/>
      <c r="E112" s="4" t="s">
        <v>118</v>
      </c>
      <c r="F112" s="9"/>
      <c r="G112" s="41"/>
    </row>
    <row r="113" spans="1:7" x14ac:dyDescent="0.3">
      <c r="A113" s="17"/>
      <c r="B113" s="17"/>
      <c r="C113" s="18"/>
      <c r="D113" s="4"/>
      <c r="E113" s="4" t="s">
        <v>119</v>
      </c>
      <c r="F113" s="9"/>
      <c r="G113" s="41"/>
    </row>
    <row r="114" spans="1:7" ht="25.5" x14ac:dyDescent="0.3">
      <c r="A114" s="17"/>
      <c r="B114" s="17"/>
      <c r="C114" s="18"/>
      <c r="D114" s="4"/>
      <c r="E114" s="4" t="s">
        <v>120</v>
      </c>
      <c r="F114" s="9"/>
      <c r="G114" s="41"/>
    </row>
    <row r="115" spans="1:7" ht="17.25" thickBot="1" x14ac:dyDescent="0.35">
      <c r="A115" s="17"/>
      <c r="B115" s="17"/>
      <c r="C115" s="18"/>
      <c r="D115" s="4"/>
      <c r="E115" s="4"/>
      <c r="F115" s="9"/>
      <c r="G115" s="41"/>
    </row>
    <row r="116" spans="1:7" ht="33.75" customHeight="1" x14ac:dyDescent="0.3">
      <c r="A116" s="46" t="s">
        <v>121</v>
      </c>
      <c r="B116" s="47" t="s">
        <v>261</v>
      </c>
      <c r="C116" s="183" t="s">
        <v>122</v>
      </c>
      <c r="D116" s="184"/>
      <c r="E116" s="184" t="s">
        <v>123</v>
      </c>
      <c r="F116" s="185" t="s">
        <v>124</v>
      </c>
      <c r="G116" s="186" t="s">
        <v>262</v>
      </c>
    </row>
    <row r="117" spans="1:7" ht="25.5" x14ac:dyDescent="0.3">
      <c r="A117" s="48"/>
      <c r="B117" s="17"/>
      <c r="C117" s="18"/>
      <c r="D117" s="4"/>
      <c r="E117" s="4" t="s">
        <v>125</v>
      </c>
      <c r="F117" s="9"/>
      <c r="G117" s="187" t="s">
        <v>263</v>
      </c>
    </row>
    <row r="118" spans="1:7" x14ac:dyDescent="0.3">
      <c r="A118" s="48"/>
      <c r="B118" s="17"/>
      <c r="C118" s="18"/>
      <c r="D118" s="4"/>
      <c r="E118" s="4" t="s">
        <v>126</v>
      </c>
      <c r="F118" s="9"/>
      <c r="G118" s="187" t="s">
        <v>264</v>
      </c>
    </row>
    <row r="119" spans="1:7" x14ac:dyDescent="0.3">
      <c r="A119" s="48"/>
      <c r="B119" s="17"/>
      <c r="C119" s="18"/>
      <c r="D119" s="4"/>
      <c r="E119" s="4" t="s">
        <v>127</v>
      </c>
      <c r="F119" s="9"/>
      <c r="G119" s="187"/>
    </row>
    <row r="120" spans="1:7" ht="31.5" thickBot="1" x14ac:dyDescent="0.35">
      <c r="A120" s="49"/>
      <c r="B120" s="50"/>
      <c r="C120" s="188"/>
      <c r="D120" s="189"/>
      <c r="E120" s="317" t="s">
        <v>419</v>
      </c>
      <c r="F120" s="190"/>
      <c r="G120" s="191"/>
    </row>
    <row r="121" spans="1:7" ht="90" x14ac:dyDescent="0.3">
      <c r="A121" s="17" t="s">
        <v>128</v>
      </c>
      <c r="B121" s="17" t="s">
        <v>265</v>
      </c>
      <c r="C121" s="18" t="s">
        <v>129</v>
      </c>
      <c r="D121" s="4"/>
      <c r="E121" s="4" t="s">
        <v>130</v>
      </c>
      <c r="F121" s="182" t="s">
        <v>464</v>
      </c>
      <c r="G121" s="37" t="s">
        <v>268</v>
      </c>
    </row>
    <row r="122" spans="1:7" ht="25.5" x14ac:dyDescent="0.3">
      <c r="A122" s="17"/>
      <c r="B122" s="17"/>
      <c r="C122" s="18"/>
      <c r="D122" s="4"/>
      <c r="E122" s="4" t="s">
        <v>131</v>
      </c>
      <c r="F122" s="25"/>
      <c r="G122" s="37" t="s">
        <v>266</v>
      </c>
    </row>
    <row r="123" spans="1:7" ht="31.5" customHeight="1" x14ac:dyDescent="0.3">
      <c r="A123" s="17"/>
      <c r="B123" s="17"/>
      <c r="C123" s="18"/>
      <c r="D123" s="4"/>
      <c r="E123" s="4" t="s">
        <v>417</v>
      </c>
      <c r="F123" s="25"/>
      <c r="G123" s="37" t="s">
        <v>267</v>
      </c>
    </row>
    <row r="124" spans="1:7" ht="17.25" thickBot="1" x14ac:dyDescent="0.35">
      <c r="A124" s="19"/>
      <c r="B124" s="19"/>
      <c r="C124" s="20"/>
      <c r="D124" s="11"/>
      <c r="E124" s="11"/>
      <c r="F124" s="26"/>
      <c r="G124" s="38"/>
    </row>
    <row r="125" spans="1:7" ht="24" customHeight="1" x14ac:dyDescent="0.3">
      <c r="A125" s="15" t="s">
        <v>132</v>
      </c>
      <c r="B125" s="15" t="s">
        <v>269</v>
      </c>
      <c r="C125" s="16" t="s">
        <v>133</v>
      </c>
      <c r="D125" s="4"/>
      <c r="E125" s="4" t="s">
        <v>134</v>
      </c>
      <c r="F125" s="8" t="s">
        <v>30</v>
      </c>
      <c r="G125" s="36" t="s">
        <v>473</v>
      </c>
    </row>
    <row r="126" spans="1:7" x14ac:dyDescent="0.3">
      <c r="A126" s="17"/>
      <c r="B126" s="17"/>
      <c r="C126" s="18"/>
      <c r="D126" s="4"/>
      <c r="E126" s="4" t="s">
        <v>135</v>
      </c>
      <c r="F126" s="9"/>
      <c r="G126" s="37" t="s">
        <v>270</v>
      </c>
    </row>
    <row r="127" spans="1:7" x14ac:dyDescent="0.3">
      <c r="A127" s="17"/>
      <c r="B127" s="17"/>
      <c r="C127" s="18"/>
      <c r="D127" s="4"/>
      <c r="E127" s="4" t="s">
        <v>136</v>
      </c>
      <c r="F127" s="9"/>
      <c r="G127" s="37" t="s">
        <v>271</v>
      </c>
    </row>
    <row r="128" spans="1:7" x14ac:dyDescent="0.3">
      <c r="A128" s="17"/>
      <c r="B128" s="17"/>
      <c r="C128" s="18"/>
      <c r="D128" s="4"/>
      <c r="E128" s="4" t="s">
        <v>137</v>
      </c>
      <c r="F128" s="9"/>
      <c r="G128" s="37"/>
    </row>
    <row r="129" spans="1:7" x14ac:dyDescent="0.3">
      <c r="A129" s="17"/>
      <c r="B129" s="17"/>
      <c r="C129" s="18"/>
      <c r="D129" s="4"/>
      <c r="E129" s="4" t="s">
        <v>138</v>
      </c>
      <c r="F129" s="9"/>
      <c r="G129" s="37"/>
    </row>
    <row r="130" spans="1:7" x14ac:dyDescent="0.3">
      <c r="A130" s="17"/>
      <c r="B130" s="17"/>
      <c r="C130" s="18"/>
      <c r="D130" s="4"/>
      <c r="E130" s="4" t="s">
        <v>465</v>
      </c>
      <c r="F130" s="9"/>
      <c r="G130" s="37"/>
    </row>
    <row r="131" spans="1:7" x14ac:dyDescent="0.3">
      <c r="A131" s="17"/>
      <c r="B131" s="17"/>
      <c r="C131" s="18"/>
      <c r="D131" s="4"/>
      <c r="E131" s="4" t="s">
        <v>139</v>
      </c>
      <c r="F131" s="9"/>
      <c r="G131" s="37"/>
    </row>
    <row r="132" spans="1:7" x14ac:dyDescent="0.3">
      <c r="A132" s="17"/>
      <c r="B132" s="17"/>
      <c r="C132" s="18"/>
      <c r="D132" s="4"/>
      <c r="E132" s="4" t="s">
        <v>140</v>
      </c>
      <c r="F132" s="9"/>
      <c r="G132" s="37"/>
    </row>
    <row r="133" spans="1:7" ht="25.5" x14ac:dyDescent="0.3">
      <c r="A133" s="17"/>
      <c r="B133" s="17"/>
      <c r="C133" s="18"/>
      <c r="D133" s="4"/>
      <c r="E133" s="4" t="s">
        <v>141</v>
      </c>
      <c r="F133" s="9"/>
      <c r="G133" s="37"/>
    </row>
    <row r="134" spans="1:7" ht="17.25" thickBot="1" x14ac:dyDescent="0.35">
      <c r="A134" s="19"/>
      <c r="B134" s="19"/>
      <c r="C134" s="20"/>
      <c r="D134" s="11"/>
      <c r="E134" s="11"/>
      <c r="F134" s="10"/>
      <c r="G134" s="38"/>
    </row>
    <row r="135" spans="1:7" ht="25.5" x14ac:dyDescent="0.3">
      <c r="A135" s="15" t="s">
        <v>142</v>
      </c>
      <c r="B135" s="15" t="s">
        <v>240</v>
      </c>
      <c r="C135" s="16" t="s">
        <v>416</v>
      </c>
      <c r="D135" s="16"/>
      <c r="E135" s="181" t="s">
        <v>408</v>
      </c>
      <c r="F135" s="8"/>
      <c r="G135" s="40" t="s">
        <v>405</v>
      </c>
    </row>
    <row r="136" spans="1:7" ht="51" x14ac:dyDescent="0.3">
      <c r="A136" s="17"/>
      <c r="B136" s="17"/>
      <c r="C136" s="18"/>
      <c r="D136" s="18"/>
      <c r="E136" s="18" t="s">
        <v>409</v>
      </c>
      <c r="F136" s="9"/>
      <c r="G136" s="41" t="s">
        <v>406</v>
      </c>
    </row>
    <row r="137" spans="1:7" ht="16.5" customHeight="1" x14ac:dyDescent="0.3">
      <c r="A137" s="17"/>
      <c r="B137" s="17"/>
      <c r="C137" s="18"/>
      <c r="D137" s="18"/>
      <c r="E137" s="18" t="s">
        <v>410</v>
      </c>
      <c r="F137" s="9"/>
      <c r="G137" s="41" t="s">
        <v>407</v>
      </c>
    </row>
    <row r="138" spans="1:7" ht="25.5" x14ac:dyDescent="0.3">
      <c r="A138" s="17"/>
      <c r="B138" s="17"/>
      <c r="C138" s="18"/>
      <c r="D138" s="18"/>
      <c r="E138" s="18" t="s">
        <v>411</v>
      </c>
      <c r="F138" s="9"/>
      <c r="G138" s="41" t="s">
        <v>272</v>
      </c>
    </row>
    <row r="139" spans="1:7" ht="16.5" customHeight="1" x14ac:dyDescent="0.3">
      <c r="A139" s="17"/>
      <c r="B139" s="17"/>
      <c r="C139" s="18"/>
      <c r="D139" s="18"/>
      <c r="E139" s="18" t="s">
        <v>412</v>
      </c>
      <c r="F139" s="9"/>
      <c r="G139" s="41"/>
    </row>
    <row r="140" spans="1:7" ht="16.5" customHeight="1" x14ac:dyDescent="0.3">
      <c r="A140" s="17"/>
      <c r="B140" s="17"/>
      <c r="C140" s="18"/>
      <c r="D140" s="18"/>
      <c r="E140" s="18" t="s">
        <v>413</v>
      </c>
      <c r="F140" s="9"/>
      <c r="G140" s="41"/>
    </row>
    <row r="141" spans="1:7" ht="25.5" x14ac:dyDescent="0.3">
      <c r="A141" s="17"/>
      <c r="B141" s="17"/>
      <c r="C141" s="18"/>
      <c r="D141" s="18"/>
      <c r="E141" s="18" t="s">
        <v>414</v>
      </c>
      <c r="F141" s="9"/>
      <c r="G141" s="41"/>
    </row>
    <row r="142" spans="1:7" ht="16.5" customHeight="1" x14ac:dyDescent="0.3">
      <c r="A142" s="17"/>
      <c r="B142" s="17"/>
      <c r="C142" s="18"/>
      <c r="D142" s="18"/>
      <c r="E142" s="18" t="s">
        <v>415</v>
      </c>
      <c r="F142" s="9"/>
      <c r="G142" s="41"/>
    </row>
    <row r="143" spans="1:7" ht="17.25" customHeight="1" thickBot="1" x14ac:dyDescent="0.35">
      <c r="A143" s="17"/>
      <c r="B143" s="17"/>
      <c r="C143" s="18"/>
      <c r="D143" s="18"/>
      <c r="E143" s="18"/>
      <c r="F143" s="9"/>
      <c r="G143" s="41"/>
    </row>
    <row r="144" spans="1:7" ht="30" customHeight="1" x14ac:dyDescent="0.3">
      <c r="A144" s="46" t="s">
        <v>12</v>
      </c>
      <c r="B144" s="47" t="s">
        <v>19</v>
      </c>
      <c r="C144" s="183" t="s">
        <v>45</v>
      </c>
      <c r="D144" s="184"/>
      <c r="E144" s="184" t="s">
        <v>143</v>
      </c>
      <c r="F144" s="185" t="s">
        <v>144</v>
      </c>
      <c r="G144" s="194" t="s">
        <v>274</v>
      </c>
    </row>
    <row r="145" spans="1:7" ht="17.25" customHeight="1" x14ac:dyDescent="0.3">
      <c r="A145" s="48"/>
      <c r="B145" s="17"/>
      <c r="C145" s="18"/>
      <c r="D145" s="4"/>
      <c r="E145" s="4" t="s">
        <v>145</v>
      </c>
      <c r="F145" s="9" t="s">
        <v>146</v>
      </c>
      <c r="G145" s="195" t="s">
        <v>273</v>
      </c>
    </row>
    <row r="146" spans="1:7" ht="25.5" x14ac:dyDescent="0.3">
      <c r="A146" s="48"/>
      <c r="B146" s="17"/>
      <c r="C146" s="18"/>
      <c r="D146" s="4"/>
      <c r="E146" s="4" t="s">
        <v>147</v>
      </c>
      <c r="F146" s="9"/>
      <c r="G146" s="195" t="s">
        <v>275</v>
      </c>
    </row>
    <row r="147" spans="1:7" x14ac:dyDescent="0.3">
      <c r="A147" s="48"/>
      <c r="B147" s="17"/>
      <c r="C147" s="18"/>
      <c r="D147" s="4"/>
      <c r="E147" s="4" t="s">
        <v>148</v>
      </c>
      <c r="F147" s="27"/>
      <c r="G147" s="195" t="s">
        <v>276</v>
      </c>
    </row>
    <row r="148" spans="1:7" x14ac:dyDescent="0.3">
      <c r="A148" s="48"/>
      <c r="B148" s="17"/>
      <c r="C148" s="18"/>
      <c r="D148" s="4"/>
      <c r="E148" s="4" t="s">
        <v>149</v>
      </c>
      <c r="F148" s="27"/>
      <c r="G148" s="195"/>
    </row>
    <row r="149" spans="1:7" x14ac:dyDescent="0.3">
      <c r="A149" s="48"/>
      <c r="B149" s="17"/>
      <c r="C149" s="18"/>
      <c r="D149" s="4"/>
      <c r="E149" s="4" t="s">
        <v>150</v>
      </c>
      <c r="F149" s="27"/>
      <c r="G149" s="195"/>
    </row>
    <row r="150" spans="1:7" ht="38.25" x14ac:dyDescent="0.3">
      <c r="A150" s="48"/>
      <c r="B150" s="17"/>
      <c r="C150" s="18"/>
      <c r="D150" s="4"/>
      <c r="E150" s="4" t="s">
        <v>151</v>
      </c>
      <c r="F150" s="27"/>
      <c r="G150" s="195"/>
    </row>
    <row r="151" spans="1:7" x14ac:dyDescent="0.3">
      <c r="A151" s="48"/>
      <c r="B151" s="17"/>
      <c r="C151" s="18"/>
      <c r="D151" s="4"/>
      <c r="E151" s="4" t="s">
        <v>152</v>
      </c>
      <c r="F151" s="27"/>
      <c r="G151" s="195"/>
    </row>
    <row r="152" spans="1:7" ht="25.5" x14ac:dyDescent="0.3">
      <c r="A152" s="48"/>
      <c r="B152" s="17"/>
      <c r="C152" s="18"/>
      <c r="D152" s="4"/>
      <c r="E152" s="4" t="s">
        <v>153</v>
      </c>
      <c r="F152" s="27"/>
      <c r="G152" s="195"/>
    </row>
    <row r="153" spans="1:7" ht="25.5" x14ac:dyDescent="0.3">
      <c r="A153" s="48"/>
      <c r="B153" s="17"/>
      <c r="C153" s="18"/>
      <c r="D153" s="4"/>
      <c r="E153" s="4" t="s">
        <v>154</v>
      </c>
      <c r="F153" s="27"/>
      <c r="G153" s="195"/>
    </row>
    <row r="154" spans="1:7" ht="25.5" x14ac:dyDescent="0.3">
      <c r="A154" s="48"/>
      <c r="B154" s="17"/>
      <c r="C154" s="18"/>
      <c r="D154" s="4"/>
      <c r="E154" s="4" t="s">
        <v>155</v>
      </c>
      <c r="F154" s="27"/>
      <c r="G154" s="195"/>
    </row>
    <row r="155" spans="1:7" ht="25.5" x14ac:dyDescent="0.3">
      <c r="A155" s="48"/>
      <c r="B155" s="17"/>
      <c r="C155" s="18"/>
      <c r="D155" s="4"/>
      <c r="E155" s="4" t="s">
        <v>156</v>
      </c>
      <c r="F155" s="27"/>
      <c r="G155" s="195"/>
    </row>
    <row r="156" spans="1:7" ht="51.75" thickBot="1" x14ac:dyDescent="0.35">
      <c r="A156" s="49"/>
      <c r="B156" s="50"/>
      <c r="C156" s="188"/>
      <c r="D156" s="189"/>
      <c r="E156" s="189" t="s">
        <v>458</v>
      </c>
      <c r="F156" s="196"/>
      <c r="G156" s="197"/>
    </row>
    <row r="157" spans="1:7" ht="42.75" customHeight="1" x14ac:dyDescent="0.3">
      <c r="A157" s="17" t="s">
        <v>157</v>
      </c>
      <c r="B157" s="17" t="s">
        <v>240</v>
      </c>
      <c r="C157" s="18" t="s">
        <v>65</v>
      </c>
      <c r="D157" s="4"/>
      <c r="E157" s="4" t="s">
        <v>158</v>
      </c>
      <c r="F157" s="9" t="s">
        <v>30</v>
      </c>
      <c r="G157" s="37" t="s">
        <v>466</v>
      </c>
    </row>
    <row r="158" spans="1:7" x14ac:dyDescent="0.3">
      <c r="A158" s="17"/>
      <c r="B158" s="17"/>
      <c r="C158" s="18"/>
      <c r="D158" s="4"/>
      <c r="E158" s="4" t="s">
        <v>159</v>
      </c>
      <c r="F158" s="9"/>
      <c r="G158" s="37" t="s">
        <v>277</v>
      </c>
    </row>
    <row r="159" spans="1:7" ht="25.5" x14ac:dyDescent="0.3">
      <c r="A159" s="17"/>
      <c r="B159" s="17"/>
      <c r="C159" s="18"/>
      <c r="D159" s="4"/>
      <c r="E159" s="4" t="s">
        <v>160</v>
      </c>
      <c r="F159" s="9"/>
      <c r="G159" s="37" t="s">
        <v>278</v>
      </c>
    </row>
    <row r="160" spans="1:7" x14ac:dyDescent="0.3">
      <c r="A160" s="17"/>
      <c r="B160" s="17"/>
      <c r="C160" s="18"/>
      <c r="D160" s="4"/>
      <c r="E160" s="4" t="s">
        <v>161</v>
      </c>
      <c r="F160" s="9"/>
      <c r="G160" s="37" t="s">
        <v>279</v>
      </c>
    </row>
    <row r="161" spans="1:7" ht="17.25" thickBot="1" x14ac:dyDescent="0.35">
      <c r="A161" s="19"/>
      <c r="B161" s="19"/>
      <c r="C161" s="20"/>
      <c r="D161" s="11"/>
      <c r="E161" s="11"/>
      <c r="F161" s="10"/>
      <c r="G161" s="43"/>
    </row>
    <row r="162" spans="1:7" ht="30" customHeight="1" x14ac:dyDescent="0.3">
      <c r="A162" s="15" t="s">
        <v>162</v>
      </c>
      <c r="B162" s="15" t="s">
        <v>259</v>
      </c>
      <c r="C162" s="16" t="s">
        <v>13</v>
      </c>
      <c r="D162" s="4"/>
      <c r="E162" s="4" t="s">
        <v>163</v>
      </c>
      <c r="F162" s="8" t="s">
        <v>164</v>
      </c>
      <c r="G162" s="36" t="s">
        <v>474</v>
      </c>
    </row>
    <row r="163" spans="1:7" ht="25.5" x14ac:dyDescent="0.3">
      <c r="A163" s="17"/>
      <c r="B163" s="17"/>
      <c r="C163" s="18"/>
      <c r="D163" s="4"/>
      <c r="E163" s="4" t="s">
        <v>165</v>
      </c>
      <c r="F163" s="9"/>
      <c r="G163" s="37" t="s">
        <v>284</v>
      </c>
    </row>
    <row r="164" spans="1:7" ht="25.5" x14ac:dyDescent="0.3">
      <c r="A164" s="17"/>
      <c r="B164" s="17"/>
      <c r="C164" s="18"/>
      <c r="D164" s="4"/>
      <c r="E164" s="4" t="s">
        <v>166</v>
      </c>
      <c r="F164" s="9"/>
      <c r="G164" s="37" t="s">
        <v>280</v>
      </c>
    </row>
    <row r="165" spans="1:7" x14ac:dyDescent="0.3">
      <c r="A165" s="17"/>
      <c r="B165" s="17"/>
      <c r="C165" s="18"/>
      <c r="D165" s="4"/>
      <c r="E165" s="4" t="s">
        <v>167</v>
      </c>
      <c r="F165" s="9"/>
      <c r="G165" s="37" t="s">
        <v>282</v>
      </c>
    </row>
    <row r="166" spans="1:7" x14ac:dyDescent="0.3">
      <c r="A166" s="17"/>
      <c r="B166" s="17"/>
      <c r="C166" s="18"/>
      <c r="D166" s="4"/>
      <c r="E166" s="4" t="s">
        <v>168</v>
      </c>
      <c r="F166" s="9"/>
      <c r="G166" s="37" t="s">
        <v>281</v>
      </c>
    </row>
    <row r="167" spans="1:7" x14ac:dyDescent="0.3">
      <c r="A167" s="17"/>
      <c r="B167" s="17"/>
      <c r="C167" s="18"/>
      <c r="D167" s="4"/>
      <c r="E167" s="4" t="s">
        <v>169</v>
      </c>
      <c r="F167" s="9"/>
      <c r="G167" s="37" t="s">
        <v>286</v>
      </c>
    </row>
    <row r="168" spans="1:7" x14ac:dyDescent="0.3">
      <c r="A168" s="17"/>
      <c r="B168" s="17"/>
      <c r="C168" s="18"/>
      <c r="D168" s="4"/>
      <c r="E168" s="4" t="s">
        <v>170</v>
      </c>
      <c r="F168" s="9"/>
      <c r="G168" s="37" t="s">
        <v>285</v>
      </c>
    </row>
    <row r="169" spans="1:7" ht="25.5" x14ac:dyDescent="0.3">
      <c r="A169" s="17"/>
      <c r="B169" s="17"/>
      <c r="C169" s="18"/>
      <c r="D169" s="4"/>
      <c r="E169" s="4" t="s">
        <v>171</v>
      </c>
      <c r="F169" s="9"/>
      <c r="G169" s="37" t="s">
        <v>283</v>
      </c>
    </row>
    <row r="170" spans="1:7" ht="38.25" x14ac:dyDescent="0.3">
      <c r="A170" s="17"/>
      <c r="B170" s="17"/>
      <c r="C170" s="18"/>
      <c r="D170" s="4"/>
      <c r="E170" s="4" t="s">
        <v>172</v>
      </c>
      <c r="F170" s="9"/>
      <c r="G170" s="37" t="s">
        <v>285</v>
      </c>
    </row>
    <row r="171" spans="1:7" ht="25.5" x14ac:dyDescent="0.3">
      <c r="A171" s="17"/>
      <c r="B171" s="17"/>
      <c r="C171" s="18"/>
      <c r="D171" s="4"/>
      <c r="E171" s="4" t="s">
        <v>173</v>
      </c>
      <c r="F171" s="9"/>
      <c r="G171" s="37"/>
    </row>
    <row r="172" spans="1:7" ht="38.25" x14ac:dyDescent="0.3">
      <c r="A172" s="17"/>
      <c r="B172" s="17"/>
      <c r="C172" s="18"/>
      <c r="D172" s="4"/>
      <c r="E172" s="4" t="s">
        <v>174</v>
      </c>
      <c r="F172" s="9"/>
      <c r="G172" s="37"/>
    </row>
    <row r="173" spans="1:7" x14ac:dyDescent="0.3">
      <c r="A173" s="17"/>
      <c r="B173" s="17"/>
      <c r="C173" s="18"/>
      <c r="D173" s="4"/>
      <c r="E173" s="4" t="s">
        <v>175</v>
      </c>
      <c r="F173" s="9"/>
      <c r="G173" s="37"/>
    </row>
    <row r="174" spans="1:7" x14ac:dyDescent="0.3">
      <c r="A174" s="17"/>
      <c r="B174" s="17"/>
      <c r="C174" s="18"/>
      <c r="D174" s="4"/>
      <c r="E174" s="4" t="s">
        <v>176</v>
      </c>
      <c r="F174" s="9"/>
      <c r="G174" s="37"/>
    </row>
    <row r="175" spans="1:7" x14ac:dyDescent="0.3">
      <c r="A175" s="17"/>
      <c r="B175" s="17"/>
      <c r="C175" s="18"/>
      <c r="D175" s="4"/>
      <c r="E175" s="4" t="s">
        <v>177</v>
      </c>
      <c r="F175" s="9"/>
      <c r="G175" s="37"/>
    </row>
    <row r="176" spans="1:7" x14ac:dyDescent="0.3">
      <c r="A176" s="17"/>
      <c r="B176" s="17"/>
      <c r="C176" s="18"/>
      <c r="D176" s="4"/>
      <c r="E176" s="4" t="s">
        <v>178</v>
      </c>
      <c r="F176" s="9"/>
      <c r="G176" s="37"/>
    </row>
    <row r="177" spans="1:7" x14ac:dyDescent="0.3">
      <c r="A177" s="17"/>
      <c r="B177" s="17"/>
      <c r="C177" s="18"/>
      <c r="D177" s="4"/>
      <c r="E177" s="28" t="s">
        <v>14</v>
      </c>
      <c r="F177" s="9"/>
      <c r="G177" s="37"/>
    </row>
    <row r="178" spans="1:7" ht="17.25" thickBot="1" x14ac:dyDescent="0.35">
      <c r="A178" s="19"/>
      <c r="B178" s="19"/>
      <c r="C178" s="20"/>
      <c r="D178" s="11"/>
      <c r="E178" s="11"/>
      <c r="F178" s="10"/>
      <c r="G178" s="38"/>
    </row>
    <row r="179" spans="1:7" ht="30" customHeight="1" x14ac:dyDescent="0.3">
      <c r="A179" s="15" t="s">
        <v>179</v>
      </c>
      <c r="B179" s="15" t="s">
        <v>240</v>
      </c>
      <c r="C179" s="16" t="s">
        <v>65</v>
      </c>
      <c r="D179" s="4"/>
      <c r="E179" s="4" t="s">
        <v>180</v>
      </c>
      <c r="F179" s="8" t="s">
        <v>30</v>
      </c>
      <c r="G179" s="36" t="s">
        <v>287</v>
      </c>
    </row>
    <row r="180" spans="1:7" x14ac:dyDescent="0.3">
      <c r="A180" s="17"/>
      <c r="B180" s="17"/>
      <c r="C180" s="18"/>
      <c r="D180" s="4"/>
      <c r="E180" s="4" t="s">
        <v>181</v>
      </c>
      <c r="F180" s="9"/>
      <c r="G180" s="37" t="s">
        <v>289</v>
      </c>
    </row>
    <row r="181" spans="1:7" x14ac:dyDescent="0.3">
      <c r="A181" s="17"/>
      <c r="B181" s="17"/>
      <c r="C181" s="18"/>
      <c r="D181" s="4"/>
      <c r="E181" s="4" t="s">
        <v>136</v>
      </c>
      <c r="F181" s="9"/>
      <c r="G181" s="37" t="s">
        <v>290</v>
      </c>
    </row>
    <row r="182" spans="1:7" x14ac:dyDescent="0.3">
      <c r="A182" s="17"/>
      <c r="B182" s="17"/>
      <c r="C182" s="18"/>
      <c r="D182" s="4"/>
      <c r="E182" s="4" t="s">
        <v>182</v>
      </c>
      <c r="F182" s="9"/>
      <c r="G182" s="37" t="s">
        <v>291</v>
      </c>
    </row>
    <row r="183" spans="1:7" ht="25.5" x14ac:dyDescent="0.3">
      <c r="A183" s="17"/>
      <c r="B183" s="17"/>
      <c r="C183" s="18"/>
      <c r="D183" s="4"/>
      <c r="E183" s="4" t="s">
        <v>183</v>
      </c>
      <c r="F183" s="9"/>
      <c r="G183" s="37" t="s">
        <v>288</v>
      </c>
    </row>
    <row r="184" spans="1:7" ht="25.5" x14ac:dyDescent="0.3">
      <c r="A184" s="17"/>
      <c r="B184" s="17"/>
      <c r="C184" s="18"/>
      <c r="D184" s="4"/>
      <c r="E184" s="4" t="s">
        <v>184</v>
      </c>
      <c r="F184" s="9"/>
      <c r="G184" s="37" t="s">
        <v>292</v>
      </c>
    </row>
    <row r="185" spans="1:7" x14ac:dyDescent="0.3">
      <c r="A185" s="17"/>
      <c r="B185" s="17"/>
      <c r="C185" s="18"/>
      <c r="D185" s="4"/>
      <c r="E185" s="4" t="s">
        <v>185</v>
      </c>
      <c r="F185" s="9"/>
      <c r="G185" s="37"/>
    </row>
    <row r="186" spans="1:7" x14ac:dyDescent="0.3">
      <c r="A186" s="17"/>
      <c r="B186" s="17"/>
      <c r="C186" s="18"/>
      <c r="D186" s="4"/>
      <c r="E186" s="4" t="s">
        <v>186</v>
      </c>
      <c r="F186" s="9"/>
      <c r="G186" s="37"/>
    </row>
    <row r="187" spans="1:7" x14ac:dyDescent="0.3">
      <c r="A187" s="17"/>
      <c r="B187" s="17"/>
      <c r="C187" s="18"/>
      <c r="D187" s="4"/>
      <c r="E187" s="4" t="s">
        <v>187</v>
      </c>
      <c r="F187" s="9"/>
      <c r="G187" s="37"/>
    </row>
    <row r="188" spans="1:7" x14ac:dyDescent="0.3">
      <c r="A188" s="17"/>
      <c r="B188" s="17"/>
      <c r="C188" s="18"/>
      <c r="D188" s="4"/>
      <c r="E188" s="4" t="s">
        <v>467</v>
      </c>
      <c r="F188" s="9"/>
      <c r="G188" s="37"/>
    </row>
    <row r="189" spans="1:7" x14ac:dyDescent="0.3">
      <c r="A189" s="17"/>
      <c r="B189" s="17"/>
      <c r="C189" s="18"/>
      <c r="D189" s="4"/>
      <c r="E189" s="4" t="s">
        <v>188</v>
      </c>
      <c r="F189" s="9"/>
      <c r="G189" s="37"/>
    </row>
    <row r="190" spans="1:7" ht="25.5" x14ac:dyDescent="0.3">
      <c r="A190" s="17"/>
      <c r="B190" s="17"/>
      <c r="C190" s="18"/>
      <c r="D190" s="4"/>
      <c r="E190" s="4" t="s">
        <v>189</v>
      </c>
      <c r="F190" s="9"/>
      <c r="G190" s="37"/>
    </row>
    <row r="191" spans="1:7" ht="17.25" thickBot="1" x14ac:dyDescent="0.35">
      <c r="A191" s="19"/>
      <c r="B191" s="19"/>
      <c r="C191" s="20"/>
      <c r="D191" s="11"/>
      <c r="E191" s="11"/>
      <c r="F191" s="10"/>
      <c r="G191" s="38"/>
    </row>
    <row r="192" spans="1:7" ht="25.5" x14ac:dyDescent="0.3">
      <c r="A192" s="15" t="s">
        <v>190</v>
      </c>
      <c r="B192" s="15" t="s">
        <v>293</v>
      </c>
      <c r="C192" s="16" t="s">
        <v>433</v>
      </c>
      <c r="D192" s="16"/>
      <c r="E192" s="4" t="s">
        <v>180</v>
      </c>
      <c r="F192" s="8"/>
      <c r="G192" s="40" t="s">
        <v>294</v>
      </c>
    </row>
    <row r="193" spans="1:7" ht="16.5" customHeight="1" x14ac:dyDescent="0.3">
      <c r="A193" s="17"/>
      <c r="B193" s="17"/>
      <c r="C193" s="18"/>
      <c r="D193" s="18"/>
      <c r="E193" s="18" t="s">
        <v>429</v>
      </c>
      <c r="F193" s="9"/>
      <c r="G193" s="41"/>
    </row>
    <row r="194" spans="1:7" ht="25.5" x14ac:dyDescent="0.3">
      <c r="A194" s="17"/>
      <c r="B194" s="17"/>
      <c r="C194" s="18"/>
      <c r="D194" s="18"/>
      <c r="E194" s="18" t="s">
        <v>430</v>
      </c>
      <c r="F194" s="9"/>
      <c r="G194" s="41"/>
    </row>
    <row r="195" spans="1:7" x14ac:dyDescent="0.3">
      <c r="A195" s="17"/>
      <c r="B195" s="17"/>
      <c r="C195" s="18"/>
      <c r="D195" s="18"/>
      <c r="E195" s="18" t="s">
        <v>431</v>
      </c>
      <c r="F195" s="9"/>
      <c r="G195" s="41"/>
    </row>
    <row r="196" spans="1:7" ht="16.5" customHeight="1" x14ac:dyDescent="0.3">
      <c r="A196" s="17"/>
      <c r="B196" s="17"/>
      <c r="C196" s="18"/>
      <c r="D196" s="18"/>
      <c r="E196" s="18" t="s">
        <v>432</v>
      </c>
      <c r="F196" s="9"/>
      <c r="G196" s="41"/>
    </row>
    <row r="197" spans="1:7" ht="26.25" thickBot="1" x14ac:dyDescent="0.35">
      <c r="A197" s="19"/>
      <c r="B197" s="19"/>
      <c r="C197" s="20"/>
      <c r="D197" s="20"/>
      <c r="E197" s="192" t="s">
        <v>427</v>
      </c>
      <c r="F197" s="10"/>
      <c r="G197" s="42"/>
    </row>
    <row r="198" spans="1:7" ht="25.5" x14ac:dyDescent="0.3">
      <c r="A198" s="15" t="s">
        <v>191</v>
      </c>
      <c r="B198" s="15" t="s">
        <v>241</v>
      </c>
      <c r="C198" s="16" t="s">
        <v>434</v>
      </c>
      <c r="D198" s="16"/>
      <c r="E198" s="16" t="s">
        <v>180</v>
      </c>
      <c r="F198" s="8"/>
      <c r="G198" s="40" t="s">
        <v>436</v>
      </c>
    </row>
    <row r="199" spans="1:7" x14ac:dyDescent="0.3">
      <c r="A199" s="17"/>
      <c r="B199" s="17"/>
      <c r="C199" s="18"/>
      <c r="D199" s="18"/>
      <c r="E199" s="18" t="s">
        <v>437</v>
      </c>
      <c r="F199" s="9"/>
      <c r="G199" s="41"/>
    </row>
    <row r="200" spans="1:7" x14ac:dyDescent="0.3">
      <c r="A200" s="17"/>
      <c r="B200" s="17"/>
      <c r="C200" s="18"/>
      <c r="D200" s="18"/>
      <c r="E200" s="18" t="s">
        <v>438</v>
      </c>
      <c r="F200" s="9"/>
      <c r="G200" s="41"/>
    </row>
    <row r="201" spans="1:7" x14ac:dyDescent="0.3">
      <c r="A201" s="17"/>
      <c r="B201" s="17"/>
      <c r="C201" s="18"/>
      <c r="D201" s="18"/>
      <c r="E201" s="18" t="s">
        <v>439</v>
      </c>
      <c r="F201" s="9"/>
      <c r="G201" s="41"/>
    </row>
    <row r="202" spans="1:7" x14ac:dyDescent="0.3">
      <c r="A202" s="17"/>
      <c r="B202" s="17"/>
      <c r="C202" s="18"/>
      <c r="D202" s="18"/>
      <c r="E202" s="18" t="s">
        <v>440</v>
      </c>
      <c r="F202" s="9"/>
      <c r="G202" s="41"/>
    </row>
    <row r="203" spans="1:7" x14ac:dyDescent="0.3">
      <c r="A203" s="17"/>
      <c r="B203" s="17"/>
      <c r="C203" s="18"/>
      <c r="D203" s="18"/>
      <c r="E203" s="18" t="s">
        <v>441</v>
      </c>
      <c r="F203" s="9"/>
      <c r="G203" s="41"/>
    </row>
    <row r="204" spans="1:7" x14ac:dyDescent="0.3">
      <c r="A204" s="17"/>
      <c r="B204" s="17"/>
      <c r="C204" s="18"/>
      <c r="D204" s="18"/>
      <c r="E204" s="18" t="s">
        <v>442</v>
      </c>
      <c r="F204" s="9"/>
      <c r="G204" s="41"/>
    </row>
    <row r="205" spans="1:7" x14ac:dyDescent="0.3">
      <c r="A205" s="17"/>
      <c r="B205" s="17"/>
      <c r="C205" s="18"/>
      <c r="D205" s="18"/>
      <c r="E205" s="18" t="s">
        <v>443</v>
      </c>
      <c r="F205" s="9"/>
      <c r="G205" s="41"/>
    </row>
    <row r="206" spans="1:7" ht="17.25" customHeight="1" thickBot="1" x14ac:dyDescent="0.35">
      <c r="A206" s="19"/>
      <c r="B206" s="19"/>
      <c r="C206" s="20"/>
      <c r="D206" s="20"/>
      <c r="E206" s="192" t="s">
        <v>435</v>
      </c>
      <c r="F206" s="10"/>
      <c r="G206" s="42"/>
    </row>
    <row r="207" spans="1:7" ht="16.5" customHeight="1" x14ac:dyDescent="0.3">
      <c r="A207" s="29" t="s">
        <v>192</v>
      </c>
      <c r="B207" s="29"/>
      <c r="C207" s="30"/>
      <c r="D207" s="30"/>
      <c r="E207" s="30"/>
      <c r="F207" s="31"/>
      <c r="G207" s="39"/>
    </row>
    <row r="208" spans="1:7" ht="17.25" customHeight="1" thickBot="1" x14ac:dyDescent="0.35">
      <c r="A208" s="14"/>
      <c r="B208" s="14"/>
      <c r="C208" s="23"/>
      <c r="D208" s="23"/>
      <c r="E208" s="23"/>
      <c r="F208" s="24"/>
      <c r="G208" s="35"/>
    </row>
    <row r="209" spans="1:7" ht="25.5" x14ac:dyDescent="0.3">
      <c r="A209" s="15" t="s">
        <v>193</v>
      </c>
      <c r="B209" s="15" t="s">
        <v>19</v>
      </c>
      <c r="C209" s="16" t="s">
        <v>475</v>
      </c>
      <c r="D209" s="16"/>
      <c r="E209" s="16" t="s">
        <v>447</v>
      </c>
      <c r="F209" s="8"/>
      <c r="G209" s="40" t="s">
        <v>295</v>
      </c>
    </row>
    <row r="210" spans="1:7" ht="16.5" customHeight="1" thickBot="1" x14ac:dyDescent="0.35">
      <c r="A210" s="17"/>
      <c r="B210" s="17"/>
      <c r="C210" s="18"/>
      <c r="D210" s="18"/>
      <c r="E210" s="18"/>
      <c r="F210" s="9"/>
      <c r="G210" s="41" t="s">
        <v>446</v>
      </c>
    </row>
    <row r="211" spans="1:7" ht="25.5" x14ac:dyDescent="0.3">
      <c r="A211" s="15" t="s">
        <v>194</v>
      </c>
      <c r="B211" s="15" t="s">
        <v>241</v>
      </c>
      <c r="C211" s="16" t="s">
        <v>468</v>
      </c>
      <c r="D211" s="16"/>
      <c r="E211" s="16" t="s">
        <v>455</v>
      </c>
      <c r="F211" s="8"/>
      <c r="G211" s="40" t="s">
        <v>296</v>
      </c>
    </row>
    <row r="212" spans="1:7" x14ac:dyDescent="0.3">
      <c r="A212" s="17"/>
      <c r="B212" s="17"/>
      <c r="C212" s="18"/>
      <c r="D212" s="18"/>
      <c r="E212" s="18" t="s">
        <v>456</v>
      </c>
      <c r="F212" s="9"/>
      <c r="G212" s="41"/>
    </row>
    <row r="213" spans="1:7" x14ac:dyDescent="0.3">
      <c r="A213" s="17"/>
      <c r="B213" s="17"/>
      <c r="C213" s="18"/>
      <c r="D213" s="18"/>
      <c r="E213" s="18" t="s">
        <v>457</v>
      </c>
      <c r="F213" s="9"/>
      <c r="G213" s="41"/>
    </row>
    <row r="214" spans="1:7" ht="17.25" customHeight="1" thickBot="1" x14ac:dyDescent="0.35">
      <c r="A214" s="19"/>
      <c r="B214" s="19"/>
      <c r="C214" s="20"/>
      <c r="D214" s="20"/>
      <c r="E214" s="20"/>
      <c r="F214" s="10"/>
      <c r="G214" s="42"/>
    </row>
    <row r="215" spans="1:7" ht="26.25" customHeight="1" x14ac:dyDescent="0.3">
      <c r="A215" s="15" t="s">
        <v>195</v>
      </c>
      <c r="B215" s="15" t="s">
        <v>302</v>
      </c>
      <c r="C215" s="16" t="s">
        <v>196</v>
      </c>
      <c r="D215" s="4"/>
      <c r="E215" s="4" t="s">
        <v>445</v>
      </c>
      <c r="F215" s="8" t="s">
        <v>197</v>
      </c>
      <c r="G215" s="40" t="s">
        <v>301</v>
      </c>
    </row>
    <row r="216" spans="1:7" x14ac:dyDescent="0.3">
      <c r="A216" s="17"/>
      <c r="B216" s="17"/>
      <c r="C216" s="18"/>
      <c r="D216" s="4"/>
      <c r="E216" s="4" t="s">
        <v>198</v>
      </c>
      <c r="F216" s="9"/>
      <c r="G216" s="41" t="s">
        <v>297</v>
      </c>
    </row>
    <row r="217" spans="1:7" x14ac:dyDescent="0.3">
      <c r="A217" s="17"/>
      <c r="B217" s="17"/>
      <c r="C217" s="18"/>
      <c r="D217" s="4"/>
      <c r="E217" s="4" t="s">
        <v>199</v>
      </c>
      <c r="F217" s="9"/>
      <c r="G217" s="41" t="s">
        <v>299</v>
      </c>
    </row>
    <row r="218" spans="1:7" ht="38.25" x14ac:dyDescent="0.3">
      <c r="A218" s="17"/>
      <c r="B218" s="17"/>
      <c r="C218" s="18"/>
      <c r="D218" s="4"/>
      <c r="E218" s="4" t="s">
        <v>200</v>
      </c>
      <c r="F218" s="9"/>
      <c r="G218" s="41" t="s">
        <v>298</v>
      </c>
    </row>
    <row r="219" spans="1:7" x14ac:dyDescent="0.3">
      <c r="A219" s="17"/>
      <c r="B219" s="17"/>
      <c r="C219" s="18"/>
      <c r="D219" s="4"/>
      <c r="E219" s="4" t="s">
        <v>201</v>
      </c>
      <c r="F219" s="9"/>
      <c r="G219" s="41" t="s">
        <v>300</v>
      </c>
    </row>
    <row r="220" spans="1:7" ht="25.5" x14ac:dyDescent="0.3">
      <c r="A220" s="17"/>
      <c r="B220" s="17"/>
      <c r="C220" s="18"/>
      <c r="D220" s="4"/>
      <c r="E220" s="4" t="s">
        <v>202</v>
      </c>
      <c r="F220" s="9"/>
      <c r="G220" s="41"/>
    </row>
    <row r="221" spans="1:7" ht="25.5" x14ac:dyDescent="0.3">
      <c r="A221" s="17"/>
      <c r="B221" s="17"/>
      <c r="C221" s="18"/>
      <c r="D221" s="4"/>
      <c r="E221" s="4" t="s">
        <v>203</v>
      </c>
      <c r="F221" s="9"/>
      <c r="G221" s="41"/>
    </row>
    <row r="222" spans="1:7" ht="25.5" x14ac:dyDescent="0.3">
      <c r="A222" s="17"/>
      <c r="B222" s="17"/>
      <c r="C222" s="18"/>
      <c r="D222" s="4"/>
      <c r="E222" s="4" t="s">
        <v>204</v>
      </c>
      <c r="F222" s="9"/>
      <c r="G222" s="41"/>
    </row>
    <row r="223" spans="1:7" x14ac:dyDescent="0.3">
      <c r="A223" s="17"/>
      <c r="B223" s="17"/>
      <c r="C223" s="18"/>
      <c r="D223" s="4"/>
      <c r="E223" s="4" t="s">
        <v>205</v>
      </c>
      <c r="F223" s="9"/>
      <c r="G223" s="41"/>
    </row>
    <row r="224" spans="1:7" ht="25.5" x14ac:dyDescent="0.3">
      <c r="A224" s="17"/>
      <c r="B224" s="17"/>
      <c r="C224" s="18"/>
      <c r="D224" s="4"/>
      <c r="E224" s="4" t="s">
        <v>469</v>
      </c>
      <c r="F224" s="9"/>
      <c r="G224" s="41"/>
    </row>
    <row r="225" spans="1:7" ht="63.75" x14ac:dyDescent="0.3">
      <c r="A225" s="17"/>
      <c r="B225" s="17"/>
      <c r="C225" s="18"/>
      <c r="D225" s="4"/>
      <c r="E225" s="4" t="s">
        <v>206</v>
      </c>
      <c r="F225" s="9"/>
      <c r="G225" s="41"/>
    </row>
    <row r="226" spans="1:7" x14ac:dyDescent="0.3">
      <c r="A226" s="17"/>
      <c r="B226" s="17"/>
      <c r="C226" s="18"/>
      <c r="D226" s="4"/>
      <c r="E226" s="4" t="s">
        <v>207</v>
      </c>
      <c r="F226" s="9"/>
      <c r="G226" s="41"/>
    </row>
    <row r="227" spans="1:7" x14ac:dyDescent="0.3">
      <c r="A227" s="17"/>
      <c r="B227" s="17"/>
      <c r="C227" s="18"/>
      <c r="D227" s="4"/>
      <c r="E227" s="4" t="s">
        <v>208</v>
      </c>
      <c r="F227" s="9"/>
      <c r="G227" s="41"/>
    </row>
    <row r="228" spans="1:7" ht="63.75" x14ac:dyDescent="0.3">
      <c r="A228" s="17"/>
      <c r="B228" s="17"/>
      <c r="C228" s="18"/>
      <c r="D228" s="4"/>
      <c r="E228" s="4" t="s">
        <v>209</v>
      </c>
      <c r="F228" s="9"/>
      <c r="G228" s="41"/>
    </row>
    <row r="229" spans="1:7" x14ac:dyDescent="0.3">
      <c r="A229" s="17"/>
      <c r="B229" s="17"/>
      <c r="C229" s="18"/>
      <c r="D229" s="4"/>
      <c r="E229" s="4" t="s">
        <v>210</v>
      </c>
      <c r="F229" s="9"/>
      <c r="G229" s="41"/>
    </row>
    <row r="230" spans="1:7" ht="63.75" x14ac:dyDescent="0.3">
      <c r="A230" s="17"/>
      <c r="B230" s="17"/>
      <c r="C230" s="18"/>
      <c r="D230" s="4"/>
      <c r="E230" s="4" t="s">
        <v>211</v>
      </c>
      <c r="F230" s="9"/>
      <c r="G230" s="41"/>
    </row>
    <row r="231" spans="1:7" x14ac:dyDescent="0.3">
      <c r="A231" s="17"/>
      <c r="B231" s="17"/>
      <c r="C231" s="18"/>
      <c r="D231" s="4"/>
      <c r="E231" s="4" t="s">
        <v>212</v>
      </c>
      <c r="F231" s="9"/>
      <c r="G231" s="41"/>
    </row>
    <row r="232" spans="1:7" ht="76.5" x14ac:dyDescent="0.3">
      <c r="A232" s="17"/>
      <c r="B232" s="17"/>
      <c r="C232" s="18"/>
      <c r="D232" s="4"/>
      <c r="E232" s="4" t="s">
        <v>213</v>
      </c>
      <c r="F232" s="9"/>
      <c r="G232" s="41"/>
    </row>
    <row r="233" spans="1:7" x14ac:dyDescent="0.3">
      <c r="A233" s="17"/>
      <c r="B233" s="17"/>
      <c r="C233" s="18"/>
      <c r="D233" s="4"/>
      <c r="E233" s="4" t="s">
        <v>214</v>
      </c>
      <c r="F233" s="9"/>
      <c r="G233" s="41"/>
    </row>
    <row r="234" spans="1:7" ht="25.5" x14ac:dyDescent="0.3">
      <c r="A234" s="17"/>
      <c r="B234" s="17"/>
      <c r="C234" s="18"/>
      <c r="D234" s="4"/>
      <c r="E234" s="4" t="s">
        <v>215</v>
      </c>
      <c r="F234" s="9"/>
      <c r="G234" s="41"/>
    </row>
    <row r="235" spans="1:7" ht="25.5" x14ac:dyDescent="0.3">
      <c r="A235" s="17"/>
      <c r="B235" s="17"/>
      <c r="C235" s="18"/>
      <c r="D235" s="4"/>
      <c r="E235" s="4" t="s">
        <v>216</v>
      </c>
      <c r="F235" s="9"/>
      <c r="G235" s="41"/>
    </row>
    <row r="236" spans="1:7" ht="17.25" thickBot="1" x14ac:dyDescent="0.35">
      <c r="A236" s="19"/>
      <c r="B236" s="19"/>
      <c r="C236" s="20"/>
      <c r="D236" s="11"/>
      <c r="E236" s="11"/>
      <c r="F236" s="10"/>
      <c r="G236" s="42"/>
    </row>
    <row r="237" spans="1:7" ht="38.25" x14ac:dyDescent="0.3">
      <c r="A237" s="15" t="s">
        <v>217</v>
      </c>
      <c r="B237" s="15" t="s">
        <v>304</v>
      </c>
      <c r="C237" s="16"/>
      <c r="D237" s="16"/>
      <c r="E237" s="16" t="s">
        <v>449</v>
      </c>
      <c r="F237" s="8"/>
      <c r="G237" s="40" t="s">
        <v>303</v>
      </c>
    </row>
    <row r="238" spans="1:7" ht="16.5" customHeight="1" x14ac:dyDescent="0.3">
      <c r="A238" s="17"/>
      <c r="B238" s="17"/>
      <c r="C238" s="18"/>
      <c r="D238" s="18"/>
      <c r="E238" s="18"/>
      <c r="F238" s="9"/>
      <c r="G238" s="41" t="s">
        <v>448</v>
      </c>
    </row>
    <row r="239" spans="1:7" ht="17.25" customHeight="1" thickBot="1" x14ac:dyDescent="0.35">
      <c r="A239" s="19"/>
      <c r="B239" s="19"/>
      <c r="C239" s="20"/>
      <c r="D239" s="20"/>
      <c r="E239" s="20"/>
      <c r="F239" s="10"/>
      <c r="G239" s="42" t="s">
        <v>305</v>
      </c>
    </row>
    <row r="240" spans="1:7" x14ac:dyDescent="0.3">
      <c r="A240" s="5"/>
      <c r="B240" s="5"/>
      <c r="C240" s="6"/>
      <c r="D240" s="6"/>
      <c r="E240" s="6"/>
      <c r="F240" s="5"/>
      <c r="G240" s="33"/>
    </row>
    <row r="241" spans="1:1" x14ac:dyDescent="0.3">
      <c r="A241" s="7"/>
    </row>
  </sheetData>
  <mergeCells count="2">
    <mergeCell ref="A1:G1"/>
    <mergeCell ref="A4:G4"/>
  </mergeCells>
  <hyperlinks>
    <hyperlink ref="E177" r:id="rId1" location="es-rj+d+27427+2000" display="http://www.iobonline.com.br/pages/coreonline/coreonlineDocuments.jsf?il=y&amp;ls=3&amp;docFieldName=destino&amp;docFieldValue=es-rj+d+27427+2000 - es-rj+d+27427+2000"/>
    <hyperlink ref="E197" r:id="rId2"/>
    <hyperlink ref="E206" r:id="rId3"/>
    <hyperlink ref="E156" r:id="rId4"/>
    <hyperlink ref="E120" r:id="rId5"/>
  </hyperlinks>
  <printOptions horizontalCentered="1"/>
  <pageMargins left="0" right="0.51181102362204722" top="0.39370078740157483" bottom="0.59055118110236227" header="0.31496062992125984" footer="0.31496062992125984"/>
  <pageSetup paperSize="9" scale="65" orientation="portrait" r:id="rId6"/>
  <headerFooter>
    <oddFooter>&amp;Z&amp;F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AK271"/>
  <sheetViews>
    <sheetView tabSelected="1" zoomScale="85" zoomScaleNormal="85" workbookViewId="0">
      <pane ySplit="8" topLeftCell="A9" activePane="bottomLeft" state="frozen"/>
      <selection pane="bottomLeft" activeCell="E13" sqref="E13"/>
    </sheetView>
  </sheetViews>
  <sheetFormatPr defaultRowHeight="15" x14ac:dyDescent="0.25"/>
  <cols>
    <col min="1" max="1" width="21" bestFit="1" customWidth="1"/>
    <col min="2" max="2" width="14.7109375" customWidth="1"/>
    <col min="3" max="3" width="5.28515625" bestFit="1" customWidth="1"/>
    <col min="4" max="4" width="7.140625" customWidth="1"/>
    <col min="5" max="5" width="140.42578125" bestFit="1" customWidth="1"/>
    <col min="6" max="6" width="17.28515625" bestFit="1" customWidth="1"/>
    <col min="7" max="7" width="21.7109375" bestFit="1" customWidth="1"/>
    <col min="8" max="8" width="9.28515625" bestFit="1" customWidth="1"/>
    <col min="9" max="9" width="13.85546875" bestFit="1" customWidth="1"/>
    <col min="10" max="10" width="12.28515625" bestFit="1" customWidth="1"/>
    <col min="11" max="11" width="11" bestFit="1" customWidth="1"/>
    <col min="12" max="12" width="12.140625" bestFit="1" customWidth="1"/>
    <col min="13" max="13" width="9" customWidth="1"/>
    <col min="14" max="14" width="10.5703125" bestFit="1" customWidth="1"/>
    <col min="15" max="15" width="6.42578125" bestFit="1" customWidth="1"/>
    <col min="16" max="16" width="12.140625" bestFit="1" customWidth="1"/>
    <col min="17" max="17" width="9.28515625" bestFit="1" customWidth="1"/>
    <col min="18" max="18" width="11.5703125" bestFit="1" customWidth="1"/>
    <col min="19" max="19" width="10.5703125" bestFit="1" customWidth="1"/>
    <col min="20" max="20" width="9.7109375" customWidth="1"/>
    <col min="21" max="21" width="10.7109375" bestFit="1" customWidth="1"/>
    <col min="22" max="22" width="9.28515625" bestFit="1" customWidth="1"/>
    <col min="23" max="23" width="11.42578125" bestFit="1" customWidth="1"/>
    <col min="24" max="24" width="10.5703125" bestFit="1" customWidth="1"/>
    <col min="25" max="25" width="11.5703125" bestFit="1" customWidth="1"/>
    <col min="26" max="26" width="10.7109375" bestFit="1" customWidth="1"/>
    <col min="27" max="27" width="9.7109375" customWidth="1"/>
    <col min="28" max="28" width="10.7109375" bestFit="1" customWidth="1"/>
    <col min="29" max="29" width="11.42578125" bestFit="1" customWidth="1"/>
    <col min="30" max="30" width="10.85546875" bestFit="1" customWidth="1"/>
    <col min="31" max="31" width="11.5703125" bestFit="1" customWidth="1"/>
    <col min="32" max="32" width="10.5703125" bestFit="1" customWidth="1"/>
    <col min="33" max="33" width="10" bestFit="1" customWidth="1"/>
    <col min="34" max="34" width="10.7109375" bestFit="1" customWidth="1"/>
    <col min="35" max="36" width="10.7109375" customWidth="1"/>
    <col min="37" max="37" width="46.7109375" bestFit="1" customWidth="1"/>
  </cols>
  <sheetData>
    <row r="2" spans="1:37" ht="15.75" x14ac:dyDescent="0.25">
      <c r="A2" s="336" t="s">
        <v>499</v>
      </c>
      <c r="B2" s="337"/>
      <c r="C2" s="337"/>
      <c r="D2" s="338"/>
    </row>
    <row r="3" spans="1:37" x14ac:dyDescent="0.25">
      <c r="A3" s="313"/>
      <c r="B3" s="335" t="s">
        <v>500</v>
      </c>
      <c r="C3" s="335"/>
      <c r="D3" s="335"/>
    </row>
    <row r="4" spans="1:37" x14ac:dyDescent="0.25">
      <c r="A4" s="314"/>
      <c r="B4" s="335" t="s">
        <v>501</v>
      </c>
      <c r="C4" s="335"/>
      <c r="D4" s="335"/>
    </row>
    <row r="5" spans="1:37" x14ac:dyDescent="0.25">
      <c r="A5" s="315"/>
      <c r="B5" s="335" t="s">
        <v>503</v>
      </c>
      <c r="C5" s="335"/>
      <c r="D5" s="335"/>
    </row>
    <row r="6" spans="1:37" x14ac:dyDescent="0.25">
      <c r="A6" s="316"/>
      <c r="B6" s="335" t="s">
        <v>502</v>
      </c>
      <c r="C6" s="335"/>
      <c r="D6" s="335"/>
    </row>
    <row r="7" spans="1:37" ht="15.75" thickBot="1" x14ac:dyDescent="0.3">
      <c r="A7" s="312"/>
      <c r="B7" s="312"/>
    </row>
    <row r="8" spans="1:37" ht="39" thickBot="1" x14ac:dyDescent="0.3">
      <c r="A8" s="12" t="s">
        <v>22</v>
      </c>
      <c r="B8" s="12" t="s">
        <v>21</v>
      </c>
      <c r="C8" s="12" t="s">
        <v>325</v>
      </c>
      <c r="D8" s="12"/>
      <c r="E8" s="12" t="s">
        <v>306</v>
      </c>
      <c r="F8" s="44" t="s">
        <v>311</v>
      </c>
      <c r="G8" s="44" t="s">
        <v>312</v>
      </c>
      <c r="H8" s="12" t="s">
        <v>372</v>
      </c>
      <c r="I8" s="12" t="s">
        <v>373</v>
      </c>
      <c r="J8" s="12" t="s">
        <v>358</v>
      </c>
      <c r="K8" s="12" t="s">
        <v>243</v>
      </c>
      <c r="L8" s="44" t="s">
        <v>343</v>
      </c>
      <c r="M8" s="44" t="s">
        <v>345</v>
      </c>
      <c r="N8" s="44" t="s">
        <v>344</v>
      </c>
      <c r="O8" s="44" t="s">
        <v>342</v>
      </c>
      <c r="P8" s="44" t="s">
        <v>307</v>
      </c>
      <c r="Q8" s="44" t="s">
        <v>374</v>
      </c>
      <c r="R8" s="44" t="s">
        <v>375</v>
      </c>
      <c r="S8" s="44" t="s">
        <v>17</v>
      </c>
      <c r="T8" s="44" t="s">
        <v>376</v>
      </c>
      <c r="U8" s="44" t="s">
        <v>18</v>
      </c>
      <c r="V8" s="44" t="s">
        <v>316</v>
      </c>
      <c r="W8" s="44" t="s">
        <v>317</v>
      </c>
      <c r="X8" s="44" t="s">
        <v>377</v>
      </c>
      <c r="Y8" s="44" t="s">
        <v>318</v>
      </c>
      <c r="Z8" s="44" t="s">
        <v>319</v>
      </c>
      <c r="AA8" s="44" t="s">
        <v>378</v>
      </c>
      <c r="AB8" s="44" t="s">
        <v>320</v>
      </c>
      <c r="AC8" s="44" t="s">
        <v>321</v>
      </c>
      <c r="AD8" s="44" t="s">
        <v>379</v>
      </c>
      <c r="AE8" s="44" t="s">
        <v>322</v>
      </c>
      <c r="AF8" s="44" t="s">
        <v>323</v>
      </c>
      <c r="AG8" s="44" t="s">
        <v>380</v>
      </c>
      <c r="AH8" s="44" t="s">
        <v>324</v>
      </c>
      <c r="AI8" s="44" t="s">
        <v>516</v>
      </c>
      <c r="AJ8" s="44" t="s">
        <v>517</v>
      </c>
      <c r="AK8" s="44" t="s">
        <v>314</v>
      </c>
    </row>
    <row r="9" spans="1:37" x14ac:dyDescent="0.25">
      <c r="A9" s="125" t="s">
        <v>27</v>
      </c>
      <c r="B9" s="126"/>
      <c r="C9" s="126"/>
      <c r="D9" s="126"/>
      <c r="E9" s="83"/>
      <c r="F9" s="83"/>
      <c r="G9" s="83"/>
      <c r="H9" s="126"/>
      <c r="I9" s="126"/>
      <c r="J9" s="126"/>
      <c r="K9" s="126"/>
      <c r="L9" s="83"/>
      <c r="M9" s="83"/>
      <c r="N9" s="83"/>
      <c r="O9" s="83"/>
      <c r="P9" s="83"/>
      <c r="Q9" s="83"/>
      <c r="R9" s="83"/>
      <c r="S9" s="83"/>
      <c r="T9" s="83"/>
      <c r="U9" s="83"/>
      <c r="V9" s="83"/>
      <c r="W9" s="83"/>
      <c r="X9" s="83"/>
      <c r="Y9" s="83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83"/>
      <c r="AK9" s="127"/>
    </row>
    <row r="10" spans="1:37" ht="15.75" thickBot="1" x14ac:dyDescent="0.3">
      <c r="A10" s="128"/>
      <c r="B10" s="129"/>
      <c r="C10" s="129"/>
      <c r="D10" s="129"/>
      <c r="E10" s="55"/>
      <c r="F10" s="55"/>
      <c r="G10" s="55"/>
      <c r="H10" s="129"/>
      <c r="I10" s="129"/>
      <c r="J10" s="129"/>
      <c r="K10" s="129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5"/>
      <c r="AE10" s="55"/>
      <c r="AF10" s="55"/>
      <c r="AG10" s="55"/>
      <c r="AH10" s="55"/>
      <c r="AI10" s="55"/>
      <c r="AJ10" s="55"/>
      <c r="AK10" s="56"/>
    </row>
    <row r="11" spans="1:37" x14ac:dyDescent="0.25">
      <c r="A11" s="123" t="s">
        <v>28</v>
      </c>
      <c r="B11" s="124" t="s">
        <v>240</v>
      </c>
      <c r="C11" s="59" t="s">
        <v>428</v>
      </c>
      <c r="D11" s="60" t="s">
        <v>338</v>
      </c>
      <c r="E11" s="61" t="s">
        <v>348</v>
      </c>
      <c r="F11" s="60" t="s">
        <v>335</v>
      </c>
      <c r="G11" s="60" t="s">
        <v>354</v>
      </c>
      <c r="H11" s="84">
        <v>0.18</v>
      </c>
      <c r="I11" s="84"/>
      <c r="J11" s="84"/>
      <c r="K11" s="63">
        <v>0.02</v>
      </c>
      <c r="L11" s="89">
        <v>1000</v>
      </c>
      <c r="M11" s="92"/>
      <c r="N11" s="92"/>
      <c r="O11" s="62"/>
      <c r="P11" s="95">
        <f>SUM(L11:O11)/((100%-(H11+K11)))</f>
        <v>1250</v>
      </c>
      <c r="Q11" s="98">
        <f>H11+K11</f>
        <v>0.19999999999999998</v>
      </c>
      <c r="R11" s="101">
        <f t="shared" ref="R11:R22" si="0">P11*Q11</f>
        <v>249.99999999999997</v>
      </c>
      <c r="S11" s="101">
        <f>P11</f>
        <v>1250</v>
      </c>
      <c r="T11" s="105">
        <f>K11</f>
        <v>0.02</v>
      </c>
      <c r="U11" s="64">
        <f>S11*T11</f>
        <v>25</v>
      </c>
      <c r="V11" s="110"/>
      <c r="W11" s="114"/>
      <c r="X11" s="114"/>
      <c r="Y11" s="117"/>
      <c r="Z11" s="114"/>
      <c r="AA11" s="114"/>
      <c r="AB11" s="65"/>
      <c r="AC11" s="121"/>
      <c r="AD11" s="121"/>
      <c r="AE11" s="121"/>
      <c r="AF11" s="121"/>
      <c r="AG11" s="121"/>
      <c r="AH11" s="121"/>
      <c r="AI11" s="121"/>
      <c r="AJ11" s="330"/>
      <c r="AK11" s="61"/>
    </row>
    <row r="12" spans="1:37" x14ac:dyDescent="0.25">
      <c r="A12" s="67" t="s">
        <v>381</v>
      </c>
      <c r="B12" s="68"/>
      <c r="C12" s="57" t="s">
        <v>328</v>
      </c>
      <c r="D12" s="58" t="s">
        <v>338</v>
      </c>
      <c r="E12" s="54" t="s">
        <v>349</v>
      </c>
      <c r="F12" s="58" t="s">
        <v>337</v>
      </c>
      <c r="G12" s="58" t="s">
        <v>354</v>
      </c>
      <c r="H12" s="85">
        <v>0.18</v>
      </c>
      <c r="I12" s="85">
        <v>7.0000000000000007E-2</v>
      </c>
      <c r="J12" s="85"/>
      <c r="K12" s="69">
        <v>0.02</v>
      </c>
      <c r="L12" s="90">
        <v>1000</v>
      </c>
      <c r="M12" s="93"/>
      <c r="N12" s="93"/>
      <c r="O12" s="52"/>
      <c r="P12" s="96">
        <f t="shared" ref="P12:P22" si="1">SUM(L12:O12)</f>
        <v>1000</v>
      </c>
      <c r="Q12" s="99">
        <f>I12</f>
        <v>7.0000000000000007E-2</v>
      </c>
      <c r="R12" s="102">
        <f t="shared" si="0"/>
        <v>70</v>
      </c>
      <c r="S12" s="104"/>
      <c r="T12" s="104"/>
      <c r="U12" s="70"/>
      <c r="V12" s="111">
        <v>0.6</v>
      </c>
      <c r="W12" s="116">
        <f xml:space="preserve"> P12+(P12*V12)</f>
        <v>1600</v>
      </c>
      <c r="X12" s="108">
        <f>H12+K12</f>
        <v>0.19999999999999998</v>
      </c>
      <c r="Y12" s="118">
        <f>(W12*X12)-R12</f>
        <v>250</v>
      </c>
      <c r="Z12" s="116">
        <f>W12</f>
        <v>1600</v>
      </c>
      <c r="AA12" s="108">
        <f>K12</f>
        <v>0.02</v>
      </c>
      <c r="AB12" s="71">
        <f>Z12*AA12</f>
        <v>32</v>
      </c>
      <c r="AC12" s="104"/>
      <c r="AD12" s="104"/>
      <c r="AE12" s="104"/>
      <c r="AF12" s="104"/>
      <c r="AG12" s="104"/>
      <c r="AH12" s="104"/>
      <c r="AI12" s="104"/>
      <c r="AJ12" s="324"/>
      <c r="AK12" s="54"/>
    </row>
    <row r="13" spans="1:37" ht="25.5" x14ac:dyDescent="0.25">
      <c r="A13" s="67"/>
      <c r="B13" s="68"/>
      <c r="C13" s="57" t="s">
        <v>333</v>
      </c>
      <c r="D13" s="58" t="s">
        <v>338</v>
      </c>
      <c r="E13" s="54" t="s">
        <v>484</v>
      </c>
      <c r="F13" s="58" t="s">
        <v>337</v>
      </c>
      <c r="G13" s="58" t="s">
        <v>354</v>
      </c>
      <c r="H13" s="85">
        <v>0.18</v>
      </c>
      <c r="I13" s="85">
        <v>7.0000000000000007E-2</v>
      </c>
      <c r="J13" s="85"/>
      <c r="K13" s="69">
        <v>0.02</v>
      </c>
      <c r="L13" s="90">
        <v>1000</v>
      </c>
      <c r="M13" s="93"/>
      <c r="N13" s="93"/>
      <c r="O13" s="52"/>
      <c r="P13" s="96">
        <f t="shared" si="1"/>
        <v>1000</v>
      </c>
      <c r="Q13" s="99">
        <f>I13</f>
        <v>7.0000000000000007E-2</v>
      </c>
      <c r="R13" s="102">
        <f t="shared" si="0"/>
        <v>70</v>
      </c>
      <c r="S13" s="102"/>
      <c r="T13" s="104"/>
      <c r="U13" s="70"/>
      <c r="V13" s="111">
        <v>0.6</v>
      </c>
      <c r="W13" s="116">
        <f xml:space="preserve"> P13+(P13*V13)</f>
        <v>1600</v>
      </c>
      <c r="X13" s="108">
        <f>H13+K13</f>
        <v>0.19999999999999998</v>
      </c>
      <c r="Y13" s="118">
        <f>(W13*X13)-R13</f>
        <v>250</v>
      </c>
      <c r="Z13" s="116">
        <f>W13</f>
        <v>1600</v>
      </c>
      <c r="AA13" s="108">
        <f>K13</f>
        <v>0.02</v>
      </c>
      <c r="AB13" s="71">
        <f>Z13*AA13</f>
        <v>32</v>
      </c>
      <c r="AC13" s="104"/>
      <c r="AD13" s="104"/>
      <c r="AE13" s="104"/>
      <c r="AF13" s="104"/>
      <c r="AG13" s="104"/>
      <c r="AH13" s="104"/>
      <c r="AI13" s="104"/>
      <c r="AJ13" s="324"/>
      <c r="AK13" s="54" t="s">
        <v>347</v>
      </c>
    </row>
    <row r="14" spans="1:37" x14ac:dyDescent="0.25">
      <c r="A14" s="67"/>
      <c r="B14" s="68"/>
      <c r="C14" s="57" t="s">
        <v>333</v>
      </c>
      <c r="D14" s="58" t="s">
        <v>338</v>
      </c>
      <c r="E14" s="54" t="s">
        <v>351</v>
      </c>
      <c r="F14" s="58" t="s">
        <v>337</v>
      </c>
      <c r="G14" s="58" t="s">
        <v>354</v>
      </c>
      <c r="H14" s="85">
        <v>0.18</v>
      </c>
      <c r="I14" s="85">
        <v>7.0000000000000007E-2</v>
      </c>
      <c r="J14" s="85"/>
      <c r="K14" s="69">
        <v>0.02</v>
      </c>
      <c r="L14" s="90">
        <v>1000</v>
      </c>
      <c r="M14" s="93"/>
      <c r="N14" s="93"/>
      <c r="O14" s="52"/>
      <c r="P14" s="96">
        <f t="shared" si="1"/>
        <v>1000</v>
      </c>
      <c r="Q14" s="99">
        <f>I14</f>
        <v>7.0000000000000007E-2</v>
      </c>
      <c r="R14" s="102">
        <f t="shared" si="0"/>
        <v>70</v>
      </c>
      <c r="S14" s="102"/>
      <c r="T14" s="104"/>
      <c r="U14" s="70"/>
      <c r="V14" s="111">
        <v>0.6</v>
      </c>
      <c r="W14" s="116">
        <f xml:space="preserve"> P14+(P14*V14)</f>
        <v>1600</v>
      </c>
      <c r="X14" s="108">
        <f>H14+K14</f>
        <v>0.19999999999999998</v>
      </c>
      <c r="Y14" s="118">
        <f>(W14*X14)-R14</f>
        <v>250</v>
      </c>
      <c r="Z14" s="116">
        <f>W14</f>
        <v>1600</v>
      </c>
      <c r="AA14" s="108">
        <f>K14</f>
        <v>0.02</v>
      </c>
      <c r="AB14" s="71">
        <f>Z14*AA14</f>
        <v>32</v>
      </c>
      <c r="AC14" s="104"/>
      <c r="AD14" s="104"/>
      <c r="AE14" s="104"/>
      <c r="AF14" s="104"/>
      <c r="AG14" s="104"/>
      <c r="AH14" s="104"/>
      <c r="AI14" s="104"/>
      <c r="AJ14" s="324"/>
      <c r="AK14" s="54"/>
    </row>
    <row r="15" spans="1:37" x14ac:dyDescent="0.25">
      <c r="A15" s="67"/>
      <c r="B15" s="68"/>
      <c r="C15" s="57" t="s">
        <v>481</v>
      </c>
      <c r="D15" s="58" t="s">
        <v>338</v>
      </c>
      <c r="E15" s="54" t="s">
        <v>363</v>
      </c>
      <c r="F15" s="58" t="s">
        <v>354</v>
      </c>
      <c r="G15" s="58" t="s">
        <v>354</v>
      </c>
      <c r="H15" s="85">
        <v>0.18</v>
      </c>
      <c r="I15" s="85"/>
      <c r="J15" s="85"/>
      <c r="K15" s="69">
        <v>0.02</v>
      </c>
      <c r="L15" s="90">
        <v>1000</v>
      </c>
      <c r="M15" s="93"/>
      <c r="N15" s="93"/>
      <c r="O15" s="52"/>
      <c r="P15" s="96">
        <f t="shared" si="1"/>
        <v>1000</v>
      </c>
      <c r="Q15" s="99">
        <f>H15+K15</f>
        <v>0.19999999999999998</v>
      </c>
      <c r="R15" s="102">
        <f t="shared" si="0"/>
        <v>199.99999999999997</v>
      </c>
      <c r="S15" s="102">
        <f>P15</f>
        <v>1000</v>
      </c>
      <c r="T15" s="106">
        <f>K15</f>
        <v>0.02</v>
      </c>
      <c r="U15" s="53">
        <f>S15*T15</f>
        <v>20</v>
      </c>
      <c r="V15" s="112"/>
      <c r="W15" s="109"/>
      <c r="X15" s="109"/>
      <c r="Y15" s="119"/>
      <c r="Z15" s="109"/>
      <c r="AA15" s="109"/>
      <c r="AB15" s="72"/>
      <c r="AC15" s="102"/>
      <c r="AD15" s="106"/>
      <c r="AE15" s="102"/>
      <c r="AF15" s="102"/>
      <c r="AG15" s="106"/>
      <c r="AH15" s="102"/>
      <c r="AI15" s="102"/>
      <c r="AJ15" s="325"/>
      <c r="AK15" s="54"/>
    </row>
    <row r="16" spans="1:37" x14ac:dyDescent="0.25">
      <c r="A16" s="67"/>
      <c r="B16" s="68"/>
      <c r="C16" s="57" t="s">
        <v>481</v>
      </c>
      <c r="D16" s="58" t="s">
        <v>338</v>
      </c>
      <c r="E16" s="54" t="s">
        <v>352</v>
      </c>
      <c r="F16" s="58" t="s">
        <v>337</v>
      </c>
      <c r="G16" s="58" t="s">
        <v>354</v>
      </c>
      <c r="H16" s="85">
        <v>0.18</v>
      </c>
      <c r="I16" s="85">
        <v>7.0000000000000007E-2</v>
      </c>
      <c r="J16" s="85"/>
      <c r="K16" s="69">
        <v>0.02</v>
      </c>
      <c r="L16" s="90">
        <v>1000</v>
      </c>
      <c r="M16" s="93"/>
      <c r="N16" s="93"/>
      <c r="O16" s="52"/>
      <c r="P16" s="96">
        <f t="shared" si="1"/>
        <v>1000</v>
      </c>
      <c r="Q16" s="99">
        <f>I16</f>
        <v>7.0000000000000007E-2</v>
      </c>
      <c r="R16" s="102">
        <f t="shared" si="0"/>
        <v>70</v>
      </c>
      <c r="S16" s="104"/>
      <c r="T16" s="104"/>
      <c r="U16" s="70"/>
      <c r="V16" s="112"/>
      <c r="W16" s="109"/>
      <c r="X16" s="109"/>
      <c r="Y16" s="119"/>
      <c r="Z16" s="109"/>
      <c r="AA16" s="109"/>
      <c r="AB16" s="72"/>
      <c r="AC16" s="102">
        <f>SUM(L16:O16)</f>
        <v>1000</v>
      </c>
      <c r="AD16" s="106">
        <f>H16+K16</f>
        <v>0.19999999999999998</v>
      </c>
      <c r="AE16" s="102">
        <f>(AC16*AD16)-R16</f>
        <v>129.99999999999997</v>
      </c>
      <c r="AF16" s="102">
        <f>SUM(L16:O16)</f>
        <v>1000</v>
      </c>
      <c r="AG16" s="106">
        <f>K16</f>
        <v>0.02</v>
      </c>
      <c r="AH16" s="102">
        <f>AF16*AG16</f>
        <v>20</v>
      </c>
      <c r="AI16" s="102"/>
      <c r="AJ16" s="325"/>
      <c r="AK16" s="54"/>
    </row>
    <row r="17" spans="1:37" x14ac:dyDescent="0.25">
      <c r="A17" s="67"/>
      <c r="B17" s="68"/>
      <c r="C17" s="57" t="s">
        <v>328</v>
      </c>
      <c r="D17" s="58" t="s">
        <v>340</v>
      </c>
      <c r="E17" s="54" t="s">
        <v>364</v>
      </c>
      <c r="F17" s="58" t="s">
        <v>354</v>
      </c>
      <c r="G17" s="58" t="s">
        <v>354</v>
      </c>
      <c r="H17" s="85">
        <v>0.18</v>
      </c>
      <c r="I17" s="87"/>
      <c r="J17" s="87"/>
      <c r="K17" s="69">
        <v>0.02</v>
      </c>
      <c r="L17" s="90">
        <v>1000</v>
      </c>
      <c r="M17" s="93"/>
      <c r="N17" s="93"/>
      <c r="O17" s="52"/>
      <c r="P17" s="96">
        <f t="shared" si="1"/>
        <v>1000</v>
      </c>
      <c r="Q17" s="99">
        <f>H17+K17</f>
        <v>0.19999999999999998</v>
      </c>
      <c r="R17" s="102">
        <f t="shared" si="0"/>
        <v>199.99999999999997</v>
      </c>
      <c r="S17" s="102">
        <f>SUM(L17:O17)</f>
        <v>1000</v>
      </c>
      <c r="T17" s="106">
        <f>K17</f>
        <v>0.02</v>
      </c>
      <c r="U17" s="53">
        <f>S17*T17</f>
        <v>20</v>
      </c>
      <c r="V17" s="111"/>
      <c r="W17" s="116"/>
      <c r="X17" s="108"/>
      <c r="Y17" s="118"/>
      <c r="Z17" s="116"/>
      <c r="AA17" s="108"/>
      <c r="AB17" s="71"/>
      <c r="AC17" s="102"/>
      <c r="AD17" s="106"/>
      <c r="AE17" s="102"/>
      <c r="AF17" s="102"/>
      <c r="AG17" s="106"/>
      <c r="AH17" s="102"/>
      <c r="AI17" s="102"/>
      <c r="AJ17" s="325"/>
      <c r="AK17" s="54"/>
    </row>
    <row r="18" spans="1:37" x14ac:dyDescent="0.25">
      <c r="A18" s="67"/>
      <c r="B18" s="68"/>
      <c r="C18" s="57" t="s">
        <v>328</v>
      </c>
      <c r="D18" s="58" t="s">
        <v>340</v>
      </c>
      <c r="E18" s="54" t="s">
        <v>365</v>
      </c>
      <c r="F18" s="58" t="s">
        <v>354</v>
      </c>
      <c r="G18" s="58" t="s">
        <v>341</v>
      </c>
      <c r="H18" s="85">
        <v>0.18</v>
      </c>
      <c r="I18" s="85">
        <v>7.0000000000000007E-2</v>
      </c>
      <c r="J18" s="85"/>
      <c r="K18" s="69">
        <v>0.02</v>
      </c>
      <c r="L18" s="90">
        <v>1000</v>
      </c>
      <c r="M18" s="93"/>
      <c r="N18" s="93"/>
      <c r="O18" s="52"/>
      <c r="P18" s="96">
        <f t="shared" si="1"/>
        <v>1000</v>
      </c>
      <c r="Q18" s="99">
        <f>I18</f>
        <v>7.0000000000000007E-2</v>
      </c>
      <c r="R18" s="102">
        <f t="shared" si="0"/>
        <v>70</v>
      </c>
      <c r="S18" s="102"/>
      <c r="T18" s="106"/>
      <c r="U18" s="53"/>
      <c r="V18" s="112"/>
      <c r="W18" s="109"/>
      <c r="X18" s="109"/>
      <c r="Y18" s="119"/>
      <c r="Z18" s="109"/>
      <c r="AA18" s="109"/>
      <c r="AB18" s="72"/>
      <c r="AC18" s="102">
        <f>SUM(L18:O18)</f>
        <v>1000</v>
      </c>
      <c r="AD18" s="106">
        <f>H18+K18</f>
        <v>0.19999999999999998</v>
      </c>
      <c r="AE18" s="102"/>
      <c r="AF18" s="102">
        <f>SUM(L18:O18)</f>
        <v>1000</v>
      </c>
      <c r="AG18" s="266">
        <f>K17</f>
        <v>0.02</v>
      </c>
      <c r="AH18" s="102">
        <f>AF18*AG18</f>
        <v>20</v>
      </c>
      <c r="AI18" s="102">
        <f>(((AC18*H18)-R18) * 0.4)</f>
        <v>44</v>
      </c>
      <c r="AJ18" s="53">
        <f>(((AC18*H18)-R18) * 0.6) + AH18</f>
        <v>86</v>
      </c>
      <c r="AK18" s="54" t="s">
        <v>496</v>
      </c>
    </row>
    <row r="19" spans="1:37" x14ac:dyDescent="0.25">
      <c r="A19" s="67"/>
      <c r="B19" s="68"/>
      <c r="C19" s="57" t="s">
        <v>333</v>
      </c>
      <c r="D19" s="58" t="s">
        <v>339</v>
      </c>
      <c r="E19" s="54" t="s">
        <v>482</v>
      </c>
      <c r="F19" s="58" t="s">
        <v>354</v>
      </c>
      <c r="G19" s="58" t="s">
        <v>337</v>
      </c>
      <c r="H19" s="85">
        <v>0.18</v>
      </c>
      <c r="I19" s="85">
        <v>7.0000000000000007E-2</v>
      </c>
      <c r="J19" s="85"/>
      <c r="K19" s="69">
        <v>0.02</v>
      </c>
      <c r="L19" s="90">
        <v>1000</v>
      </c>
      <c r="M19" s="93"/>
      <c r="N19" s="93"/>
      <c r="O19" s="52"/>
      <c r="P19" s="96">
        <f t="shared" si="1"/>
        <v>1000</v>
      </c>
      <c r="Q19" s="99">
        <f>I19</f>
        <v>7.0000000000000007E-2</v>
      </c>
      <c r="R19" s="102">
        <f t="shared" si="0"/>
        <v>70</v>
      </c>
      <c r="S19" s="102"/>
      <c r="T19" s="106"/>
      <c r="U19" s="53"/>
      <c r="V19" s="111">
        <v>0.6</v>
      </c>
      <c r="W19" s="116">
        <f xml:space="preserve"> P19+(P19*V19)</f>
        <v>1600</v>
      </c>
      <c r="X19" s="108">
        <f>H19+K19</f>
        <v>0.19999999999999998</v>
      </c>
      <c r="Y19" s="118">
        <f>(W19*X19)-R19</f>
        <v>250</v>
      </c>
      <c r="Z19" s="116">
        <f>W19</f>
        <v>1600</v>
      </c>
      <c r="AA19" s="108">
        <f>K19</f>
        <v>0.02</v>
      </c>
      <c r="AB19" s="71">
        <f>Z19*AA19</f>
        <v>32</v>
      </c>
      <c r="AC19" s="102"/>
      <c r="AD19" s="106"/>
      <c r="AE19" s="102"/>
      <c r="AF19" s="102"/>
      <c r="AG19" s="106"/>
      <c r="AH19" s="102"/>
      <c r="AI19" s="102"/>
      <c r="AJ19" s="325"/>
      <c r="AK19" s="54"/>
    </row>
    <row r="20" spans="1:37" x14ac:dyDescent="0.25">
      <c r="A20" s="67"/>
      <c r="B20" s="68"/>
      <c r="C20" s="214" t="s">
        <v>328</v>
      </c>
      <c r="D20" s="215" t="s">
        <v>339</v>
      </c>
      <c r="E20" s="216" t="s">
        <v>367</v>
      </c>
      <c r="F20" s="215" t="s">
        <v>354</v>
      </c>
      <c r="G20" s="215" t="s">
        <v>337</v>
      </c>
      <c r="H20" s="217">
        <v>0.18</v>
      </c>
      <c r="I20" s="217">
        <v>7.0000000000000007E-2</v>
      </c>
      <c r="J20" s="217"/>
      <c r="K20" s="218">
        <v>0.02</v>
      </c>
      <c r="L20" s="219">
        <v>1000</v>
      </c>
      <c r="M20" s="220"/>
      <c r="N20" s="220"/>
      <c r="O20" s="221"/>
      <c r="P20" s="222">
        <f t="shared" si="1"/>
        <v>1000</v>
      </c>
      <c r="Q20" s="223">
        <f>I20</f>
        <v>7.0000000000000007E-2</v>
      </c>
      <c r="R20" s="224">
        <f t="shared" si="0"/>
        <v>70</v>
      </c>
      <c r="S20" s="224"/>
      <c r="T20" s="225"/>
      <c r="U20" s="226"/>
      <c r="V20" s="227"/>
      <c r="W20" s="228"/>
      <c r="X20" s="229"/>
      <c r="Y20" s="230"/>
      <c r="Z20" s="228"/>
      <c r="AA20" s="229"/>
      <c r="AB20" s="231"/>
      <c r="AC20" s="224"/>
      <c r="AD20" s="106"/>
      <c r="AE20" s="102"/>
      <c r="AF20" s="224"/>
      <c r="AG20" s="225"/>
      <c r="AH20" s="224"/>
      <c r="AI20" s="224"/>
      <c r="AJ20" s="326"/>
      <c r="AK20" s="216" t="s">
        <v>513</v>
      </c>
    </row>
    <row r="21" spans="1:37" x14ac:dyDescent="0.25">
      <c r="A21" s="67"/>
      <c r="B21" s="68"/>
      <c r="C21" s="57" t="s">
        <v>333</v>
      </c>
      <c r="D21" s="58" t="s">
        <v>339</v>
      </c>
      <c r="E21" s="54" t="s">
        <v>368</v>
      </c>
      <c r="F21" s="58" t="s">
        <v>354</v>
      </c>
      <c r="G21" s="58" t="s">
        <v>354</v>
      </c>
      <c r="H21" s="85">
        <v>0.18</v>
      </c>
      <c r="I21" s="85">
        <v>7.0000000000000007E-2</v>
      </c>
      <c r="J21" s="85"/>
      <c r="K21" s="69">
        <v>0.02</v>
      </c>
      <c r="L21" s="90">
        <v>1000</v>
      </c>
      <c r="M21" s="93"/>
      <c r="N21" s="93"/>
      <c r="O21" s="52"/>
      <c r="P21" s="96">
        <f t="shared" si="1"/>
        <v>1000</v>
      </c>
      <c r="Q21" s="99">
        <f>H21+K21</f>
        <v>0.19999999999999998</v>
      </c>
      <c r="R21" s="102">
        <f t="shared" si="0"/>
        <v>199.99999999999997</v>
      </c>
      <c r="S21" s="102">
        <f>SUM(L21:O21)</f>
        <v>1000</v>
      </c>
      <c r="T21" s="106">
        <f>K21</f>
        <v>0.02</v>
      </c>
      <c r="U21" s="53">
        <f>S21*T21</f>
        <v>20</v>
      </c>
      <c r="V21" s="111">
        <v>0.6</v>
      </c>
      <c r="W21" s="116">
        <f xml:space="preserve"> P21+(P21*V21)</f>
        <v>1600</v>
      </c>
      <c r="X21" s="108">
        <f>H21+K21</f>
        <v>0.19999999999999998</v>
      </c>
      <c r="Y21" s="118">
        <f>(W21*X21)-R21</f>
        <v>120.00000000000003</v>
      </c>
      <c r="Z21" s="116">
        <f>W21</f>
        <v>1600</v>
      </c>
      <c r="AA21" s="108">
        <f>K21</f>
        <v>0.02</v>
      </c>
      <c r="AB21" s="71">
        <f>Z21*AA21</f>
        <v>32</v>
      </c>
      <c r="AC21" s="104"/>
      <c r="AD21" s="106"/>
      <c r="AE21" s="102"/>
      <c r="AF21" s="104"/>
      <c r="AG21" s="104"/>
      <c r="AH21" s="104"/>
      <c r="AI21" s="104"/>
      <c r="AJ21" s="324"/>
      <c r="AK21" s="54"/>
    </row>
    <row r="22" spans="1:37" ht="15.75" thickBot="1" x14ac:dyDescent="0.3">
      <c r="A22" s="73"/>
      <c r="B22" s="74"/>
      <c r="C22" s="75" t="s">
        <v>328</v>
      </c>
      <c r="D22" s="76" t="s">
        <v>339</v>
      </c>
      <c r="E22" s="77" t="s">
        <v>369</v>
      </c>
      <c r="F22" s="76" t="s">
        <v>354</v>
      </c>
      <c r="G22" s="76" t="s">
        <v>355</v>
      </c>
      <c r="H22" s="86">
        <v>0.18</v>
      </c>
      <c r="I22" s="88"/>
      <c r="J22" s="88"/>
      <c r="K22" s="79">
        <v>0.02</v>
      </c>
      <c r="L22" s="91">
        <v>1000</v>
      </c>
      <c r="M22" s="94"/>
      <c r="N22" s="94"/>
      <c r="O22" s="78"/>
      <c r="P22" s="97">
        <f t="shared" si="1"/>
        <v>1000</v>
      </c>
      <c r="Q22" s="100">
        <f>H22+K22</f>
        <v>0.19999999999999998</v>
      </c>
      <c r="R22" s="103">
        <f t="shared" si="0"/>
        <v>199.99999999999997</v>
      </c>
      <c r="S22" s="103">
        <f>SUM(L22:O22)</f>
        <v>1000</v>
      </c>
      <c r="T22" s="107">
        <f>K22</f>
        <v>0.02</v>
      </c>
      <c r="U22" s="80">
        <f>S22*T22</f>
        <v>20</v>
      </c>
      <c r="V22" s="113"/>
      <c r="W22" s="115"/>
      <c r="X22" s="115"/>
      <c r="Y22" s="120"/>
      <c r="Z22" s="115"/>
      <c r="AA22" s="115"/>
      <c r="AB22" s="81"/>
      <c r="AC22" s="103"/>
      <c r="AD22" s="122"/>
      <c r="AE22" s="103"/>
      <c r="AF22" s="103"/>
      <c r="AG22" s="107"/>
      <c r="AH22" s="122"/>
      <c r="AI22" s="122"/>
      <c r="AJ22" s="331"/>
      <c r="AK22" s="77"/>
    </row>
    <row r="23" spans="1:37" x14ac:dyDescent="0.25">
      <c r="A23" s="125" t="s">
        <v>42</v>
      </c>
      <c r="B23" s="126"/>
      <c r="C23" s="126"/>
      <c r="D23" s="126"/>
      <c r="E23" s="83"/>
      <c r="F23" s="83"/>
      <c r="G23" s="83"/>
      <c r="H23" s="126"/>
      <c r="I23" s="126"/>
      <c r="J23" s="126"/>
      <c r="K23" s="126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127"/>
    </row>
    <row r="24" spans="1:37" ht="15.75" thickBot="1" x14ac:dyDescent="0.3">
      <c r="A24" s="128"/>
      <c r="B24" s="129"/>
      <c r="C24" s="129"/>
      <c r="D24" s="129"/>
      <c r="E24" s="55"/>
      <c r="F24" s="55"/>
      <c r="G24" s="55"/>
      <c r="H24" s="129"/>
      <c r="I24" s="129"/>
      <c r="J24" s="129"/>
      <c r="K24" s="129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5"/>
      <c r="AG24" s="55"/>
      <c r="AH24" s="55"/>
      <c r="AI24" s="55"/>
      <c r="AJ24" s="55"/>
      <c r="AK24" s="56"/>
    </row>
    <row r="25" spans="1:37" x14ac:dyDescent="0.25">
      <c r="A25" s="125" t="s">
        <v>43</v>
      </c>
      <c r="B25" s="126"/>
      <c r="C25" s="126"/>
      <c r="D25" s="126"/>
      <c r="E25" s="83"/>
      <c r="F25" s="83"/>
      <c r="G25" s="83"/>
      <c r="H25" s="126"/>
      <c r="I25" s="126"/>
      <c r="J25" s="126"/>
      <c r="K25" s="126"/>
      <c r="L25" s="83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83"/>
      <c r="Z25" s="83"/>
      <c r="AA25" s="83"/>
      <c r="AB25" s="83"/>
      <c r="AC25" s="83"/>
      <c r="AD25" s="83"/>
      <c r="AE25" s="83"/>
      <c r="AF25" s="83"/>
      <c r="AG25" s="83"/>
      <c r="AH25" s="83"/>
      <c r="AI25" s="83"/>
      <c r="AJ25" s="83"/>
      <c r="AK25" s="127"/>
    </row>
    <row r="26" spans="1:37" ht="15.75" thickBot="1" x14ac:dyDescent="0.3">
      <c r="A26" s="128"/>
      <c r="B26" s="129"/>
      <c r="C26" s="129"/>
      <c r="D26" s="129"/>
      <c r="E26" s="55"/>
      <c r="F26" s="55"/>
      <c r="G26" s="55"/>
      <c r="H26" s="129"/>
      <c r="I26" s="129"/>
      <c r="J26" s="129"/>
      <c r="K26" s="129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6"/>
    </row>
    <row r="27" spans="1:37" x14ac:dyDescent="0.25">
      <c r="A27" s="123" t="s">
        <v>399</v>
      </c>
      <c r="B27" s="124" t="s">
        <v>19</v>
      </c>
      <c r="C27" s="309" t="s">
        <v>428</v>
      </c>
      <c r="D27" s="310" t="s">
        <v>338</v>
      </c>
      <c r="E27" s="311" t="s">
        <v>348</v>
      </c>
      <c r="F27" s="60" t="s">
        <v>335</v>
      </c>
      <c r="G27" s="60" t="s">
        <v>400</v>
      </c>
      <c r="H27" s="84">
        <v>0.18</v>
      </c>
      <c r="I27" s="84"/>
      <c r="J27" s="84"/>
      <c r="K27" s="63">
        <v>0.02</v>
      </c>
      <c r="L27" s="89">
        <v>1000</v>
      </c>
      <c r="M27" s="92"/>
      <c r="N27" s="92"/>
      <c r="O27" s="62"/>
      <c r="P27" s="95">
        <f>SUM(L27:O27)/((100%-(H27+K27)))</f>
        <v>1250</v>
      </c>
      <c r="Q27" s="98">
        <f>H27+K27</f>
        <v>0.19999999999999998</v>
      </c>
      <c r="R27" s="101">
        <f t="shared" ref="R27:R60" si="2">P27*Q27</f>
        <v>249.99999999999997</v>
      </c>
      <c r="S27" s="101">
        <f>P27</f>
        <v>1250</v>
      </c>
      <c r="T27" s="105">
        <f>K27</f>
        <v>0.02</v>
      </c>
      <c r="U27" s="64">
        <f>S27*T27</f>
        <v>25</v>
      </c>
      <c r="V27" s="110"/>
      <c r="W27" s="114"/>
      <c r="X27" s="114"/>
      <c r="Y27" s="117"/>
      <c r="Z27" s="114"/>
      <c r="AA27" s="114"/>
      <c r="AB27" s="65"/>
      <c r="AC27" s="121"/>
      <c r="AD27" s="121"/>
      <c r="AE27" s="121"/>
      <c r="AF27" s="121"/>
      <c r="AG27" s="121"/>
      <c r="AH27" s="121"/>
      <c r="AI27" s="121"/>
      <c r="AJ27" s="66"/>
      <c r="AK27" s="61"/>
    </row>
    <row r="28" spans="1:37" x14ac:dyDescent="0.25">
      <c r="A28" s="67" t="s">
        <v>381</v>
      </c>
      <c r="B28" s="68"/>
      <c r="C28" s="289" t="s">
        <v>328</v>
      </c>
      <c r="D28" s="290" t="s">
        <v>338</v>
      </c>
      <c r="E28" s="291" t="s">
        <v>349</v>
      </c>
      <c r="F28" s="58" t="s">
        <v>337</v>
      </c>
      <c r="G28" s="58" t="s">
        <v>400</v>
      </c>
      <c r="H28" s="85">
        <v>0.18</v>
      </c>
      <c r="I28" s="85">
        <v>7.0000000000000007E-2</v>
      </c>
      <c r="J28" s="85"/>
      <c r="K28" s="69">
        <v>0.02</v>
      </c>
      <c r="L28" s="90">
        <v>1000</v>
      </c>
      <c r="M28" s="93"/>
      <c r="N28" s="93"/>
      <c r="O28" s="52"/>
      <c r="P28" s="96">
        <f t="shared" ref="P28:P38" si="3">SUM(L28:O28)</f>
        <v>1000</v>
      </c>
      <c r="Q28" s="99">
        <f>I28</f>
        <v>7.0000000000000007E-2</v>
      </c>
      <c r="R28" s="102">
        <f t="shared" si="2"/>
        <v>70</v>
      </c>
      <c r="S28" s="104"/>
      <c r="T28" s="104"/>
      <c r="U28" s="70"/>
      <c r="V28" s="111">
        <v>0.6</v>
      </c>
      <c r="W28" s="116">
        <f xml:space="preserve"> P28+(P28*V28)</f>
        <v>1600</v>
      </c>
      <c r="X28" s="108">
        <f>H28+K28</f>
        <v>0.19999999999999998</v>
      </c>
      <c r="Y28" s="118">
        <f>(W28*X28)-R28</f>
        <v>250</v>
      </c>
      <c r="Z28" s="116">
        <f>W28</f>
        <v>1600</v>
      </c>
      <c r="AA28" s="108">
        <f>K28</f>
        <v>0.02</v>
      </c>
      <c r="AB28" s="71">
        <f>Z28*AA28</f>
        <v>32</v>
      </c>
      <c r="AC28" s="104"/>
      <c r="AD28" s="104"/>
      <c r="AE28" s="104"/>
      <c r="AF28" s="104"/>
      <c r="AG28" s="104"/>
      <c r="AH28" s="104"/>
      <c r="AI28" s="104"/>
      <c r="AJ28" s="70"/>
      <c r="AK28" s="54"/>
    </row>
    <row r="29" spans="1:37" ht="25.5" x14ac:dyDescent="0.25">
      <c r="A29" s="67" t="s">
        <v>480</v>
      </c>
      <c r="B29" s="68"/>
      <c r="C29" s="289" t="s">
        <v>333</v>
      </c>
      <c r="D29" s="290" t="s">
        <v>338</v>
      </c>
      <c r="E29" s="291" t="s">
        <v>484</v>
      </c>
      <c r="F29" s="58" t="s">
        <v>337</v>
      </c>
      <c r="G29" s="58" t="s">
        <v>400</v>
      </c>
      <c r="H29" s="85">
        <v>0.18</v>
      </c>
      <c r="I29" s="85">
        <v>7.0000000000000007E-2</v>
      </c>
      <c r="J29" s="85"/>
      <c r="K29" s="69">
        <v>0.02</v>
      </c>
      <c r="L29" s="90">
        <v>1000</v>
      </c>
      <c r="M29" s="93"/>
      <c r="N29" s="93"/>
      <c r="O29" s="52"/>
      <c r="P29" s="96">
        <f t="shared" si="3"/>
        <v>1000</v>
      </c>
      <c r="Q29" s="99">
        <f>I29</f>
        <v>7.0000000000000007E-2</v>
      </c>
      <c r="R29" s="102">
        <f t="shared" si="2"/>
        <v>70</v>
      </c>
      <c r="S29" s="102"/>
      <c r="T29" s="104"/>
      <c r="U29" s="70"/>
      <c r="V29" s="111">
        <v>0.6</v>
      </c>
      <c r="W29" s="116">
        <f xml:space="preserve"> P29+(P29*V29)</f>
        <v>1600</v>
      </c>
      <c r="X29" s="108">
        <f>H29+K29</f>
        <v>0.19999999999999998</v>
      </c>
      <c r="Y29" s="118">
        <f>(W29*X29)-R29</f>
        <v>250</v>
      </c>
      <c r="Z29" s="116">
        <f>W29</f>
        <v>1600</v>
      </c>
      <c r="AA29" s="108">
        <f>K29</f>
        <v>0.02</v>
      </c>
      <c r="AB29" s="71">
        <f>Z29*AA29</f>
        <v>32</v>
      </c>
      <c r="AC29" s="104"/>
      <c r="AD29" s="104"/>
      <c r="AE29" s="104"/>
      <c r="AF29" s="104"/>
      <c r="AG29" s="104"/>
      <c r="AH29" s="104"/>
      <c r="AI29" s="104"/>
      <c r="AJ29" s="70"/>
      <c r="AK29" s="54" t="s">
        <v>347</v>
      </c>
    </row>
    <row r="30" spans="1:37" x14ac:dyDescent="0.25">
      <c r="A30" s="67"/>
      <c r="B30" s="68"/>
      <c r="C30" s="289" t="s">
        <v>333</v>
      </c>
      <c r="D30" s="290" t="s">
        <v>338</v>
      </c>
      <c r="E30" s="291" t="s">
        <v>351</v>
      </c>
      <c r="F30" s="58" t="s">
        <v>337</v>
      </c>
      <c r="G30" s="58" t="s">
        <v>400</v>
      </c>
      <c r="H30" s="85">
        <v>0.18</v>
      </c>
      <c r="I30" s="85">
        <v>7.0000000000000007E-2</v>
      </c>
      <c r="J30" s="85"/>
      <c r="K30" s="69">
        <v>0.02</v>
      </c>
      <c r="L30" s="90">
        <v>1000</v>
      </c>
      <c r="M30" s="93"/>
      <c r="N30" s="93"/>
      <c r="O30" s="52"/>
      <c r="P30" s="96">
        <f t="shared" si="3"/>
        <v>1000</v>
      </c>
      <c r="Q30" s="99">
        <f>I30</f>
        <v>7.0000000000000007E-2</v>
      </c>
      <c r="R30" s="102">
        <f t="shared" si="2"/>
        <v>70</v>
      </c>
      <c r="S30" s="102"/>
      <c r="T30" s="104"/>
      <c r="U30" s="70"/>
      <c r="V30" s="111">
        <v>0.6</v>
      </c>
      <c r="W30" s="116">
        <f xml:space="preserve"> P30+(P30*V30)</f>
        <v>1600</v>
      </c>
      <c r="X30" s="108">
        <f>H30+K30</f>
        <v>0.19999999999999998</v>
      </c>
      <c r="Y30" s="118">
        <f>(W30*X30)-R30</f>
        <v>250</v>
      </c>
      <c r="Z30" s="116">
        <f>W30</f>
        <v>1600</v>
      </c>
      <c r="AA30" s="108">
        <f>K30</f>
        <v>0.02</v>
      </c>
      <c r="AB30" s="71">
        <f>Z30*AA30</f>
        <v>32</v>
      </c>
      <c r="AC30" s="104"/>
      <c r="AD30" s="104"/>
      <c r="AE30" s="104"/>
      <c r="AF30" s="104"/>
      <c r="AG30" s="104"/>
      <c r="AH30" s="104"/>
      <c r="AI30" s="104"/>
      <c r="AJ30" s="70"/>
      <c r="AK30" s="54"/>
    </row>
    <row r="31" spans="1:37" x14ac:dyDescent="0.25">
      <c r="A31" s="67"/>
      <c r="B31" s="68"/>
      <c r="C31" s="306" t="s">
        <v>481</v>
      </c>
      <c r="D31" s="307" t="s">
        <v>338</v>
      </c>
      <c r="E31" s="308" t="s">
        <v>352</v>
      </c>
      <c r="F31" s="58" t="s">
        <v>337</v>
      </c>
      <c r="G31" s="58" t="s">
        <v>400</v>
      </c>
      <c r="H31" s="85">
        <v>0.18</v>
      </c>
      <c r="I31" s="85">
        <v>7.0000000000000007E-2</v>
      </c>
      <c r="J31" s="85"/>
      <c r="K31" s="69">
        <v>0.02</v>
      </c>
      <c r="L31" s="90">
        <v>1000</v>
      </c>
      <c r="M31" s="93"/>
      <c r="N31" s="93"/>
      <c r="O31" s="52"/>
      <c r="P31" s="96">
        <f t="shared" si="3"/>
        <v>1000</v>
      </c>
      <c r="Q31" s="99">
        <f>I31</f>
        <v>7.0000000000000007E-2</v>
      </c>
      <c r="R31" s="102">
        <f t="shared" si="2"/>
        <v>70</v>
      </c>
      <c r="S31" s="104"/>
      <c r="T31" s="104"/>
      <c r="U31" s="70"/>
      <c r="V31" s="234"/>
      <c r="W31" s="235"/>
      <c r="X31" s="235"/>
      <c r="Y31" s="236"/>
      <c r="Z31" s="235"/>
      <c r="AA31" s="235"/>
      <c r="AB31" s="237"/>
      <c r="AC31" s="102">
        <f>SUM(L31:O31)</f>
        <v>1000</v>
      </c>
      <c r="AD31" s="106">
        <f t="shared" ref="AD31" si="4">H31+K31</f>
        <v>0.19999999999999998</v>
      </c>
      <c r="AE31" s="102">
        <f t="shared" ref="AE31" si="5">(AC31*AD31)-R31</f>
        <v>129.99999999999997</v>
      </c>
      <c r="AF31" s="102">
        <f>SUM(L31:O31)</f>
        <v>1000</v>
      </c>
      <c r="AG31" s="106">
        <f>K31</f>
        <v>0.02</v>
      </c>
      <c r="AH31" s="102">
        <f>AF31*AG31</f>
        <v>20</v>
      </c>
      <c r="AI31" s="102"/>
      <c r="AJ31" s="53"/>
      <c r="AK31" s="54"/>
    </row>
    <row r="32" spans="1:37" x14ac:dyDescent="0.25">
      <c r="A32" s="67"/>
      <c r="B32" s="68"/>
      <c r="C32" s="289" t="s">
        <v>481</v>
      </c>
      <c r="D32" s="290" t="s">
        <v>338</v>
      </c>
      <c r="E32" s="291" t="s">
        <v>363</v>
      </c>
      <c r="F32" s="58" t="s">
        <v>400</v>
      </c>
      <c r="G32" s="58" t="s">
        <v>400</v>
      </c>
      <c r="H32" s="85">
        <v>0.18</v>
      </c>
      <c r="I32" s="85"/>
      <c r="J32" s="85"/>
      <c r="K32" s="69">
        <v>0.02</v>
      </c>
      <c r="L32" s="90">
        <v>1000</v>
      </c>
      <c r="M32" s="93"/>
      <c r="N32" s="93"/>
      <c r="O32" s="52"/>
      <c r="P32" s="96">
        <f t="shared" si="3"/>
        <v>1000</v>
      </c>
      <c r="Q32" s="99">
        <f>H32+K32</f>
        <v>0.19999999999999998</v>
      </c>
      <c r="R32" s="102">
        <f t="shared" si="2"/>
        <v>199.99999999999997</v>
      </c>
      <c r="S32" s="102">
        <f>L32</f>
        <v>1000</v>
      </c>
      <c r="T32" s="106">
        <f>K32</f>
        <v>0.02</v>
      </c>
      <c r="U32" s="53">
        <f>S32*T32</f>
        <v>20</v>
      </c>
      <c r="V32" s="112"/>
      <c r="W32" s="109"/>
      <c r="X32" s="109"/>
      <c r="Y32" s="119"/>
      <c r="Z32" s="109"/>
      <c r="AA32" s="109"/>
      <c r="AB32" s="72"/>
      <c r="AC32" s="102"/>
      <c r="AD32" s="106"/>
      <c r="AE32" s="102"/>
      <c r="AF32" s="102"/>
      <c r="AG32" s="106"/>
      <c r="AH32" s="102"/>
      <c r="AI32" s="102"/>
      <c r="AJ32" s="53"/>
      <c r="AK32" s="54"/>
    </row>
    <row r="33" spans="1:37" x14ac:dyDescent="0.25">
      <c r="A33" s="67"/>
      <c r="B33" s="68"/>
      <c r="C33" s="289" t="s">
        <v>328</v>
      </c>
      <c r="D33" s="290" t="s">
        <v>340</v>
      </c>
      <c r="E33" s="291" t="s">
        <v>364</v>
      </c>
      <c r="F33" s="58" t="s">
        <v>400</v>
      </c>
      <c r="G33" s="58" t="s">
        <v>400</v>
      </c>
      <c r="H33" s="85">
        <v>0.18</v>
      </c>
      <c r="I33" s="87"/>
      <c r="J33" s="87"/>
      <c r="K33" s="69">
        <v>0.02</v>
      </c>
      <c r="L33" s="90">
        <v>1000</v>
      </c>
      <c r="M33" s="93"/>
      <c r="N33" s="93"/>
      <c r="O33" s="52"/>
      <c r="P33" s="96">
        <f t="shared" si="3"/>
        <v>1000</v>
      </c>
      <c r="Q33" s="99">
        <f>H33+K33</f>
        <v>0.19999999999999998</v>
      </c>
      <c r="R33" s="102">
        <f t="shared" si="2"/>
        <v>199.99999999999997</v>
      </c>
      <c r="S33" s="102">
        <f>SUM(L33:O33)</f>
        <v>1000</v>
      </c>
      <c r="T33" s="106">
        <f>K33</f>
        <v>0.02</v>
      </c>
      <c r="U33" s="53">
        <f>S33*T33</f>
        <v>20</v>
      </c>
      <c r="V33" s="111"/>
      <c r="W33" s="116"/>
      <c r="X33" s="108"/>
      <c r="Y33" s="118"/>
      <c r="Z33" s="116"/>
      <c r="AA33" s="108"/>
      <c r="AB33" s="71"/>
      <c r="AC33" s="102"/>
      <c r="AD33" s="104"/>
      <c r="AE33" s="102"/>
      <c r="AF33" s="102"/>
      <c r="AG33" s="106"/>
      <c r="AH33" s="102"/>
      <c r="AI33" s="102"/>
      <c r="AJ33" s="53"/>
      <c r="AK33" s="54"/>
    </row>
    <row r="34" spans="1:37" x14ac:dyDescent="0.25">
      <c r="A34" s="67"/>
      <c r="B34" s="68"/>
      <c r="C34" s="289" t="s">
        <v>328</v>
      </c>
      <c r="D34" s="290" t="s">
        <v>340</v>
      </c>
      <c r="E34" s="291" t="s">
        <v>365</v>
      </c>
      <c r="F34" s="58" t="s">
        <v>400</v>
      </c>
      <c r="G34" s="58" t="s">
        <v>341</v>
      </c>
      <c r="H34" s="85">
        <v>0.18</v>
      </c>
      <c r="I34" s="85">
        <v>0.12</v>
      </c>
      <c r="J34" s="85"/>
      <c r="K34" s="69">
        <v>0.02</v>
      </c>
      <c r="L34" s="90">
        <v>1000</v>
      </c>
      <c r="M34" s="93"/>
      <c r="N34" s="93"/>
      <c r="O34" s="52"/>
      <c r="P34" s="96">
        <f t="shared" si="3"/>
        <v>1000</v>
      </c>
      <c r="Q34" s="99">
        <f>I34</f>
        <v>0.12</v>
      </c>
      <c r="R34" s="102">
        <f t="shared" si="2"/>
        <v>120</v>
      </c>
      <c r="S34" s="102"/>
      <c r="T34" s="106"/>
      <c r="U34" s="53"/>
      <c r="V34" s="112"/>
      <c r="W34" s="109"/>
      <c r="X34" s="109"/>
      <c r="Y34" s="119"/>
      <c r="Z34" s="109"/>
      <c r="AA34" s="109"/>
      <c r="AB34" s="72"/>
      <c r="AC34" s="102">
        <f>SUM(L34:O34)</f>
        <v>1000</v>
      </c>
      <c r="AD34" s="106">
        <f>H34+K34</f>
        <v>0.19999999999999998</v>
      </c>
      <c r="AE34" s="102"/>
      <c r="AF34" s="102">
        <f>SUM(L34:O34)</f>
        <v>1000</v>
      </c>
      <c r="AG34" s="266">
        <f>K33</f>
        <v>0.02</v>
      </c>
      <c r="AH34" s="102">
        <f>AF34*AG34</f>
        <v>20</v>
      </c>
      <c r="AI34" s="102">
        <f>(((AC34*H34)-R34) * 0.4)</f>
        <v>24</v>
      </c>
      <c r="AJ34" s="53">
        <f>(((AC34*H34)-R34) * 0.6) + AH34</f>
        <v>56</v>
      </c>
      <c r="AK34" s="54" t="s">
        <v>496</v>
      </c>
    </row>
    <row r="35" spans="1:37" x14ac:dyDescent="0.25">
      <c r="A35" s="67"/>
      <c r="B35" s="68"/>
      <c r="C35" s="289" t="s">
        <v>333</v>
      </c>
      <c r="D35" s="290" t="s">
        <v>339</v>
      </c>
      <c r="E35" s="291" t="s">
        <v>366</v>
      </c>
      <c r="F35" s="58" t="s">
        <v>400</v>
      </c>
      <c r="G35" s="58" t="s">
        <v>337</v>
      </c>
      <c r="H35" s="85">
        <v>0.18</v>
      </c>
      <c r="I35" s="85">
        <v>0.12</v>
      </c>
      <c r="J35" s="85"/>
      <c r="K35" s="69">
        <v>0.02</v>
      </c>
      <c r="L35" s="90">
        <v>1000</v>
      </c>
      <c r="M35" s="93"/>
      <c r="N35" s="93"/>
      <c r="O35" s="52"/>
      <c r="P35" s="96">
        <f t="shared" si="3"/>
        <v>1000</v>
      </c>
      <c r="Q35" s="99">
        <f>I35</f>
        <v>0.12</v>
      </c>
      <c r="R35" s="102">
        <f t="shared" si="2"/>
        <v>120</v>
      </c>
      <c r="S35" s="102"/>
      <c r="T35" s="106"/>
      <c r="U35" s="53"/>
      <c r="V35" s="111">
        <v>0.6</v>
      </c>
      <c r="W35" s="116">
        <f xml:space="preserve"> P35+(P35*V35)</f>
        <v>1600</v>
      </c>
      <c r="X35" s="108">
        <f>H35+K35</f>
        <v>0.19999999999999998</v>
      </c>
      <c r="Y35" s="118">
        <f>(W35*X35)-R35</f>
        <v>200</v>
      </c>
      <c r="Z35" s="116">
        <f>W35</f>
        <v>1600</v>
      </c>
      <c r="AA35" s="108">
        <f>K35</f>
        <v>0.02</v>
      </c>
      <c r="AB35" s="71">
        <f>Z35*AA35</f>
        <v>32</v>
      </c>
      <c r="AC35" s="102"/>
      <c r="AD35" s="104"/>
      <c r="AE35" s="102"/>
      <c r="AF35" s="102"/>
      <c r="AG35" s="106"/>
      <c r="AH35" s="102"/>
      <c r="AI35" s="102"/>
      <c r="AJ35" s="53"/>
      <c r="AK35" s="54" t="s">
        <v>496</v>
      </c>
    </row>
    <row r="36" spans="1:37" x14ac:dyDescent="0.25">
      <c r="A36" s="67"/>
      <c r="B36" s="68"/>
      <c r="C36" s="292" t="s">
        <v>328</v>
      </c>
      <c r="D36" s="293" t="s">
        <v>339</v>
      </c>
      <c r="E36" s="294" t="s">
        <v>367</v>
      </c>
      <c r="F36" s="215" t="s">
        <v>400</v>
      </c>
      <c r="G36" s="215" t="s">
        <v>337</v>
      </c>
      <c r="H36" s="217">
        <v>0.18</v>
      </c>
      <c r="I36" s="217">
        <v>0.12</v>
      </c>
      <c r="J36" s="217"/>
      <c r="K36" s="218">
        <v>0.02</v>
      </c>
      <c r="L36" s="219">
        <v>1000</v>
      </c>
      <c r="M36" s="220"/>
      <c r="N36" s="220"/>
      <c r="O36" s="221"/>
      <c r="P36" s="222">
        <f t="shared" si="3"/>
        <v>1000</v>
      </c>
      <c r="Q36" s="223">
        <f>I36</f>
        <v>0.12</v>
      </c>
      <c r="R36" s="224">
        <f t="shared" si="2"/>
        <v>120</v>
      </c>
      <c r="S36" s="224"/>
      <c r="T36" s="225"/>
      <c r="U36" s="226"/>
      <c r="V36" s="227"/>
      <c r="W36" s="228"/>
      <c r="X36" s="229"/>
      <c r="Y36" s="230"/>
      <c r="Z36" s="228"/>
      <c r="AA36" s="229"/>
      <c r="AB36" s="231"/>
      <c r="AC36" s="224"/>
      <c r="AD36" s="232"/>
      <c r="AE36" s="224"/>
      <c r="AF36" s="224"/>
      <c r="AG36" s="225"/>
      <c r="AH36" s="224"/>
      <c r="AI36" s="224"/>
      <c r="AJ36" s="226"/>
      <c r="AK36" s="216" t="s">
        <v>513</v>
      </c>
    </row>
    <row r="37" spans="1:37" x14ac:dyDescent="0.25">
      <c r="A37" s="67"/>
      <c r="B37" s="68"/>
      <c r="C37" s="283" t="s">
        <v>333</v>
      </c>
      <c r="D37" s="284" t="s">
        <v>339</v>
      </c>
      <c r="E37" s="285" t="s">
        <v>368</v>
      </c>
      <c r="F37" s="58" t="s">
        <v>400</v>
      </c>
      <c r="G37" s="58" t="s">
        <v>400</v>
      </c>
      <c r="H37" s="85">
        <v>0.18</v>
      </c>
      <c r="I37" s="85">
        <v>7.0000000000000007E-2</v>
      </c>
      <c r="J37" s="85"/>
      <c r="K37" s="69">
        <v>0.02</v>
      </c>
      <c r="L37" s="90">
        <v>1000</v>
      </c>
      <c r="M37" s="93"/>
      <c r="N37" s="93"/>
      <c r="O37" s="52"/>
      <c r="P37" s="96">
        <f t="shared" si="3"/>
        <v>1000</v>
      </c>
      <c r="Q37" s="99">
        <f>H37+K37</f>
        <v>0.19999999999999998</v>
      </c>
      <c r="R37" s="102">
        <f t="shared" si="2"/>
        <v>199.99999999999997</v>
      </c>
      <c r="S37" s="102">
        <f>SUM(L37:O37)</f>
        <v>1000</v>
      </c>
      <c r="T37" s="106">
        <f>K37</f>
        <v>0.02</v>
      </c>
      <c r="U37" s="53">
        <f>S37*T37</f>
        <v>20</v>
      </c>
      <c r="V37" s="111">
        <v>0.6</v>
      </c>
      <c r="W37" s="116">
        <f xml:space="preserve"> P37+(P37*V37)</f>
        <v>1600</v>
      </c>
      <c r="X37" s="108">
        <f>H37+K37</f>
        <v>0.19999999999999998</v>
      </c>
      <c r="Y37" s="118">
        <f>(W37*X37)-R37</f>
        <v>120.00000000000003</v>
      </c>
      <c r="Z37" s="116">
        <f>W37</f>
        <v>1600</v>
      </c>
      <c r="AA37" s="108">
        <f>K37</f>
        <v>0.02</v>
      </c>
      <c r="AB37" s="71">
        <f>Z37*AA37</f>
        <v>32</v>
      </c>
      <c r="AC37" s="104"/>
      <c r="AD37" s="104"/>
      <c r="AE37" s="104"/>
      <c r="AF37" s="104"/>
      <c r="AG37" s="104"/>
      <c r="AH37" s="104"/>
      <c r="AI37" s="104"/>
      <c r="AJ37" s="70"/>
      <c r="AK37" s="54" t="s">
        <v>497</v>
      </c>
    </row>
    <row r="38" spans="1:37" ht="15.75" thickBot="1" x14ac:dyDescent="0.3">
      <c r="A38" s="73"/>
      <c r="B38" s="74"/>
      <c r="C38" s="295" t="s">
        <v>328</v>
      </c>
      <c r="D38" s="296" t="s">
        <v>339</v>
      </c>
      <c r="E38" s="297" t="s">
        <v>369</v>
      </c>
      <c r="F38" s="58" t="s">
        <v>400</v>
      </c>
      <c r="G38" s="76" t="s">
        <v>401</v>
      </c>
      <c r="H38" s="86">
        <v>0.18</v>
      </c>
      <c r="I38" s="88"/>
      <c r="J38" s="88"/>
      <c r="K38" s="79">
        <v>0.02</v>
      </c>
      <c r="L38" s="91">
        <v>1000</v>
      </c>
      <c r="M38" s="94"/>
      <c r="N38" s="94"/>
      <c r="O38" s="78"/>
      <c r="P38" s="97">
        <f t="shared" si="3"/>
        <v>1000</v>
      </c>
      <c r="Q38" s="100">
        <f>H38+K38</f>
        <v>0.19999999999999998</v>
      </c>
      <c r="R38" s="103">
        <f t="shared" si="2"/>
        <v>199.99999999999997</v>
      </c>
      <c r="S38" s="103">
        <f>SUM(L38:O38)</f>
        <v>1000</v>
      </c>
      <c r="T38" s="107">
        <f>K38</f>
        <v>0.02</v>
      </c>
      <c r="U38" s="80">
        <f>S38*T38</f>
        <v>20</v>
      </c>
      <c r="V38" s="113"/>
      <c r="W38" s="115"/>
      <c r="X38" s="115"/>
      <c r="Y38" s="120"/>
      <c r="Z38" s="115"/>
      <c r="AA38" s="115"/>
      <c r="AB38" s="81"/>
      <c r="AC38" s="103"/>
      <c r="AD38" s="122"/>
      <c r="AE38" s="103"/>
      <c r="AF38" s="103"/>
      <c r="AG38" s="107"/>
      <c r="AH38" s="122"/>
      <c r="AI38" s="122"/>
      <c r="AJ38" s="82"/>
      <c r="AK38" s="77"/>
    </row>
    <row r="39" spans="1:37" x14ac:dyDescent="0.25">
      <c r="A39" s="123" t="s">
        <v>353</v>
      </c>
      <c r="B39" s="124" t="s">
        <v>240</v>
      </c>
      <c r="C39" s="286" t="s">
        <v>428</v>
      </c>
      <c r="D39" s="287" t="s">
        <v>338</v>
      </c>
      <c r="E39" s="288" t="s">
        <v>348</v>
      </c>
      <c r="F39" s="60" t="s">
        <v>335</v>
      </c>
      <c r="G39" s="60" t="s">
        <v>356</v>
      </c>
      <c r="H39" s="84">
        <v>0.25</v>
      </c>
      <c r="I39" s="84"/>
      <c r="J39" s="138">
        <v>9.9000000000000005E-2</v>
      </c>
      <c r="K39" s="63">
        <v>0.02</v>
      </c>
      <c r="L39" s="89">
        <v>1000</v>
      </c>
      <c r="M39" s="92"/>
      <c r="N39" s="92"/>
      <c r="O39" s="62"/>
      <c r="P39" s="95">
        <f>SUM(L39:O39)/((100%-(H39+K39)))</f>
        <v>1369.8630136986301</v>
      </c>
      <c r="Q39" s="98">
        <f>H39+K39</f>
        <v>0.27</v>
      </c>
      <c r="R39" s="101">
        <f t="shared" si="2"/>
        <v>369.86301369863014</v>
      </c>
      <c r="S39" s="101">
        <f>R39</f>
        <v>369.86301369863014</v>
      </c>
      <c r="T39" s="130">
        <f>J39</f>
        <v>9.9000000000000005E-2</v>
      </c>
      <c r="U39" s="64">
        <f>S39*T39</f>
        <v>36.616438356164387</v>
      </c>
      <c r="V39" s="110"/>
      <c r="W39" s="114"/>
      <c r="X39" s="114"/>
      <c r="Y39" s="117"/>
      <c r="Z39" s="114"/>
      <c r="AA39" s="133"/>
      <c r="AB39" s="65"/>
      <c r="AC39" s="121"/>
      <c r="AD39" s="121"/>
      <c r="AE39" s="121"/>
      <c r="AF39" s="121"/>
      <c r="AG39" s="121"/>
      <c r="AH39" s="121"/>
      <c r="AI39" s="121"/>
      <c r="AJ39" s="66"/>
      <c r="AK39" s="61"/>
    </row>
    <row r="40" spans="1:37" x14ac:dyDescent="0.25">
      <c r="A40" s="67" t="s">
        <v>382</v>
      </c>
      <c r="B40" s="68"/>
      <c r="C40" s="289" t="s">
        <v>328</v>
      </c>
      <c r="D40" s="290" t="s">
        <v>338</v>
      </c>
      <c r="E40" s="291" t="s">
        <v>349</v>
      </c>
      <c r="F40" s="58" t="s">
        <v>337</v>
      </c>
      <c r="G40" s="58" t="s">
        <v>356</v>
      </c>
      <c r="H40" s="85">
        <v>0.25</v>
      </c>
      <c r="I40" s="85">
        <v>7.0000000000000007E-2</v>
      </c>
      <c r="J40" s="139">
        <v>9.9000000000000005E-2</v>
      </c>
      <c r="K40" s="69">
        <v>0.02</v>
      </c>
      <c r="L40" s="90">
        <v>1000</v>
      </c>
      <c r="M40" s="93"/>
      <c r="N40" s="93"/>
      <c r="O40" s="52"/>
      <c r="P40" s="96">
        <f t="shared" ref="P40:P52" si="6">SUM(L40:O40)</f>
        <v>1000</v>
      </c>
      <c r="Q40" s="99">
        <f>I40</f>
        <v>7.0000000000000007E-2</v>
      </c>
      <c r="R40" s="102">
        <f t="shared" si="2"/>
        <v>70</v>
      </c>
      <c r="S40" s="104"/>
      <c r="T40" s="131"/>
      <c r="U40" s="70"/>
      <c r="V40" s="111">
        <v>0.6</v>
      </c>
      <c r="W40" s="116">
        <f xml:space="preserve"> P40+(P40*V40)</f>
        <v>1600</v>
      </c>
      <c r="X40" s="108">
        <f>H40+K40</f>
        <v>0.27</v>
      </c>
      <c r="Y40" s="118">
        <f>(W40*X40)-R40</f>
        <v>362</v>
      </c>
      <c r="Z40" s="116">
        <f>Y40</f>
        <v>362</v>
      </c>
      <c r="AA40" s="134">
        <f>J40</f>
        <v>9.9000000000000005E-2</v>
      </c>
      <c r="AB40" s="71">
        <f>Z40*AA40</f>
        <v>35.838000000000001</v>
      </c>
      <c r="AC40" s="104"/>
      <c r="AD40" s="104"/>
      <c r="AE40" s="104"/>
      <c r="AF40" s="104"/>
      <c r="AG40" s="104"/>
      <c r="AH40" s="104"/>
      <c r="AI40" s="104"/>
      <c r="AJ40" s="70"/>
      <c r="AK40" s="54"/>
    </row>
    <row r="41" spans="1:37" ht="25.5" x14ac:dyDescent="0.25">
      <c r="A41" s="67"/>
      <c r="B41" s="68"/>
      <c r="C41" s="289" t="s">
        <v>333</v>
      </c>
      <c r="D41" s="290" t="s">
        <v>338</v>
      </c>
      <c r="E41" s="291" t="s">
        <v>484</v>
      </c>
      <c r="F41" s="58" t="s">
        <v>337</v>
      </c>
      <c r="G41" s="58" t="s">
        <v>356</v>
      </c>
      <c r="H41" s="85">
        <v>0.25</v>
      </c>
      <c r="I41" s="85">
        <v>7.0000000000000007E-2</v>
      </c>
      <c r="J41" s="139">
        <v>9.9000000000000005E-2</v>
      </c>
      <c r="K41" s="69">
        <v>0.02</v>
      </c>
      <c r="L41" s="90">
        <v>1000</v>
      </c>
      <c r="M41" s="93"/>
      <c r="N41" s="93"/>
      <c r="O41" s="52"/>
      <c r="P41" s="96">
        <f t="shared" si="6"/>
        <v>1000</v>
      </c>
      <c r="Q41" s="99">
        <f>I41</f>
        <v>7.0000000000000007E-2</v>
      </c>
      <c r="R41" s="102">
        <f t="shared" si="2"/>
        <v>70</v>
      </c>
      <c r="S41" s="102"/>
      <c r="T41" s="131"/>
      <c r="U41" s="70"/>
      <c r="V41" s="111">
        <v>0.6</v>
      </c>
      <c r="W41" s="116">
        <f xml:space="preserve"> P41+(P41*V41)</f>
        <v>1600</v>
      </c>
      <c r="X41" s="108">
        <f>H41+K41</f>
        <v>0.27</v>
      </c>
      <c r="Y41" s="118">
        <f>(W41*X41)-R41</f>
        <v>362</v>
      </c>
      <c r="Z41" s="116">
        <f>Y41</f>
        <v>362</v>
      </c>
      <c r="AA41" s="134">
        <f>J41</f>
        <v>9.9000000000000005E-2</v>
      </c>
      <c r="AB41" s="71">
        <f>Z41*AA41</f>
        <v>35.838000000000001</v>
      </c>
      <c r="AC41" s="104"/>
      <c r="AD41" s="104"/>
      <c r="AE41" s="104"/>
      <c r="AF41" s="104"/>
      <c r="AG41" s="104"/>
      <c r="AH41" s="104"/>
      <c r="AI41" s="104"/>
      <c r="AJ41" s="70"/>
      <c r="AK41" s="54" t="s">
        <v>347</v>
      </c>
    </row>
    <row r="42" spans="1:37" x14ac:dyDescent="0.25">
      <c r="A42" s="67"/>
      <c r="B42" s="68"/>
      <c r="C42" s="289" t="s">
        <v>333</v>
      </c>
      <c r="D42" s="290" t="s">
        <v>338</v>
      </c>
      <c r="E42" s="291" t="s">
        <v>351</v>
      </c>
      <c r="F42" s="58" t="s">
        <v>337</v>
      </c>
      <c r="G42" s="58" t="s">
        <v>356</v>
      </c>
      <c r="H42" s="85">
        <v>0.25</v>
      </c>
      <c r="I42" s="85">
        <v>7.0000000000000007E-2</v>
      </c>
      <c r="J42" s="139">
        <v>9.9000000000000005E-2</v>
      </c>
      <c r="K42" s="69">
        <v>0.02</v>
      </c>
      <c r="L42" s="90">
        <v>1000</v>
      </c>
      <c r="M42" s="93"/>
      <c r="N42" s="93"/>
      <c r="O42" s="52"/>
      <c r="P42" s="96">
        <f t="shared" si="6"/>
        <v>1000</v>
      </c>
      <c r="Q42" s="99">
        <f>I42</f>
        <v>7.0000000000000007E-2</v>
      </c>
      <c r="R42" s="102">
        <f t="shared" si="2"/>
        <v>70</v>
      </c>
      <c r="S42" s="102"/>
      <c r="T42" s="131"/>
      <c r="U42" s="70"/>
      <c r="V42" s="111">
        <v>0.6</v>
      </c>
      <c r="W42" s="116">
        <f xml:space="preserve"> P42+(P42*V42)</f>
        <v>1600</v>
      </c>
      <c r="X42" s="108">
        <f>H42+K42</f>
        <v>0.27</v>
      </c>
      <c r="Y42" s="118">
        <f>(W42*X42)-R42</f>
        <v>362</v>
      </c>
      <c r="Z42" s="116">
        <f>Y42</f>
        <v>362</v>
      </c>
      <c r="AA42" s="134">
        <f>J42</f>
        <v>9.9000000000000005E-2</v>
      </c>
      <c r="AB42" s="71">
        <f>Z42*AA42</f>
        <v>35.838000000000001</v>
      </c>
      <c r="AC42" s="104"/>
      <c r="AD42" s="104"/>
      <c r="AE42" s="104"/>
      <c r="AF42" s="104"/>
      <c r="AG42" s="104"/>
      <c r="AH42" s="104"/>
      <c r="AI42" s="104"/>
      <c r="AJ42" s="70"/>
      <c r="AK42" s="54"/>
    </row>
    <row r="43" spans="1:37" x14ac:dyDescent="0.25">
      <c r="A43" s="67"/>
      <c r="B43" s="68"/>
      <c r="C43" s="289" t="s">
        <v>481</v>
      </c>
      <c r="D43" s="290" t="s">
        <v>338</v>
      </c>
      <c r="E43" s="291" t="s">
        <v>352</v>
      </c>
      <c r="F43" s="58" t="s">
        <v>337</v>
      </c>
      <c r="G43" s="58" t="s">
        <v>356</v>
      </c>
      <c r="H43" s="85">
        <v>0.25</v>
      </c>
      <c r="I43" s="85">
        <v>7.0000000000000007E-2</v>
      </c>
      <c r="J43" s="139">
        <v>9.9000000000000005E-2</v>
      </c>
      <c r="K43" s="69">
        <v>0.02</v>
      </c>
      <c r="L43" s="90">
        <v>1000</v>
      </c>
      <c r="M43" s="93"/>
      <c r="N43" s="93"/>
      <c r="O43" s="52"/>
      <c r="P43" s="96">
        <f t="shared" si="6"/>
        <v>1000</v>
      </c>
      <c r="Q43" s="99">
        <f>I43</f>
        <v>7.0000000000000007E-2</v>
      </c>
      <c r="R43" s="102">
        <f t="shared" si="2"/>
        <v>70</v>
      </c>
      <c r="S43" s="104"/>
      <c r="T43" s="131"/>
      <c r="U43" s="70"/>
      <c r="V43" s="112"/>
      <c r="W43" s="109"/>
      <c r="X43" s="109"/>
      <c r="Y43" s="119"/>
      <c r="Z43" s="109"/>
      <c r="AA43" s="134"/>
      <c r="AB43" s="72"/>
      <c r="AC43" s="102">
        <f>SUM(L43:O43)</f>
        <v>1000</v>
      </c>
      <c r="AD43" s="106">
        <f t="shared" ref="AD43" si="7">H43+K43</f>
        <v>0.27</v>
      </c>
      <c r="AE43" s="102">
        <f t="shared" ref="AE43" si="8">(AC43*AD43)-R43</f>
        <v>200</v>
      </c>
      <c r="AF43" s="102">
        <f>AE43</f>
        <v>200</v>
      </c>
      <c r="AG43" s="137">
        <f>J43</f>
        <v>9.9000000000000005E-2</v>
      </c>
      <c r="AH43" s="102">
        <f>AF43*AG43</f>
        <v>19.8</v>
      </c>
      <c r="AI43" s="102"/>
      <c r="AJ43" s="53"/>
      <c r="AK43" s="54"/>
    </row>
    <row r="44" spans="1:37" x14ac:dyDescent="0.25">
      <c r="A44" s="67"/>
      <c r="B44" s="68"/>
      <c r="C44" s="289" t="s">
        <v>481</v>
      </c>
      <c r="D44" s="290" t="s">
        <v>338</v>
      </c>
      <c r="E44" s="291" t="s">
        <v>363</v>
      </c>
      <c r="F44" s="58" t="s">
        <v>356</v>
      </c>
      <c r="G44" s="58" t="s">
        <v>356</v>
      </c>
      <c r="H44" s="85">
        <v>0.25</v>
      </c>
      <c r="I44" s="85"/>
      <c r="J44" s="139">
        <v>9.9000000000000005E-2</v>
      </c>
      <c r="K44" s="69">
        <v>0.02</v>
      </c>
      <c r="L44" s="90">
        <v>1000</v>
      </c>
      <c r="M44" s="93"/>
      <c r="N44" s="93"/>
      <c r="O44" s="52"/>
      <c r="P44" s="96">
        <f t="shared" si="6"/>
        <v>1000</v>
      </c>
      <c r="Q44" s="99">
        <f>H44+K44</f>
        <v>0.27</v>
      </c>
      <c r="R44" s="102">
        <f t="shared" si="2"/>
        <v>270</v>
      </c>
      <c r="S44" s="102">
        <f>R44</f>
        <v>270</v>
      </c>
      <c r="T44" s="131">
        <v>9.9000000000000005E-2</v>
      </c>
      <c r="U44" s="53">
        <f>S44*T44</f>
        <v>26.73</v>
      </c>
      <c r="V44" s="234"/>
      <c r="W44" s="235"/>
      <c r="X44" s="235"/>
      <c r="Y44" s="236"/>
      <c r="Z44" s="235"/>
      <c r="AA44" s="246"/>
      <c r="AB44" s="237"/>
      <c r="AC44" s="224"/>
      <c r="AD44" s="225"/>
      <c r="AE44" s="224"/>
      <c r="AF44" s="224"/>
      <c r="AG44" s="247"/>
      <c r="AH44" s="224"/>
      <c r="AI44" s="224"/>
      <c r="AJ44" s="226"/>
      <c r="AK44" s="216"/>
    </row>
    <row r="45" spans="1:37" x14ac:dyDescent="0.25">
      <c r="A45" s="67"/>
      <c r="B45" s="68"/>
      <c r="C45" s="289" t="s">
        <v>328</v>
      </c>
      <c r="D45" s="290" t="s">
        <v>340</v>
      </c>
      <c r="E45" s="291" t="s">
        <v>364</v>
      </c>
      <c r="F45" s="58" t="s">
        <v>356</v>
      </c>
      <c r="G45" s="58" t="s">
        <v>356</v>
      </c>
      <c r="H45" s="85">
        <v>0.25</v>
      </c>
      <c r="I45" s="87"/>
      <c r="J45" s="139">
        <v>9.9000000000000005E-2</v>
      </c>
      <c r="K45" s="69">
        <v>0.02</v>
      </c>
      <c r="L45" s="90">
        <v>1000</v>
      </c>
      <c r="M45" s="93"/>
      <c r="N45" s="93"/>
      <c r="O45" s="52"/>
      <c r="P45" s="96">
        <f t="shared" si="6"/>
        <v>1000</v>
      </c>
      <c r="Q45" s="99">
        <f>H45+K45</f>
        <v>0.27</v>
      </c>
      <c r="R45" s="102">
        <f t="shared" si="2"/>
        <v>270</v>
      </c>
      <c r="S45" s="102">
        <f>R45</f>
        <v>270</v>
      </c>
      <c r="T45" s="131">
        <v>9.9000000000000005E-2</v>
      </c>
      <c r="U45" s="53">
        <f>S45*T45</f>
        <v>26.73</v>
      </c>
      <c r="V45" s="111"/>
      <c r="W45" s="116"/>
      <c r="X45" s="108"/>
      <c r="Y45" s="118"/>
      <c r="Z45" s="116"/>
      <c r="AA45" s="134"/>
      <c r="AB45" s="71"/>
      <c r="AC45" s="102"/>
      <c r="AD45" s="104"/>
      <c r="AE45" s="102"/>
      <c r="AF45" s="102"/>
      <c r="AG45" s="106"/>
      <c r="AH45" s="102"/>
      <c r="AI45" s="102"/>
      <c r="AJ45" s="53"/>
      <c r="AK45" s="54"/>
    </row>
    <row r="46" spans="1:37" x14ac:dyDescent="0.25">
      <c r="A46" s="67"/>
      <c r="B46" s="68"/>
      <c r="C46" s="321" t="s">
        <v>328</v>
      </c>
      <c r="D46" s="322" t="s">
        <v>340</v>
      </c>
      <c r="E46" s="323" t="s">
        <v>365</v>
      </c>
      <c r="F46" s="58" t="s">
        <v>337</v>
      </c>
      <c r="G46" s="58" t="s">
        <v>357</v>
      </c>
      <c r="H46" s="85">
        <v>0.25</v>
      </c>
      <c r="I46" s="85">
        <v>7.0000000000000007E-2</v>
      </c>
      <c r="J46" s="139">
        <v>9.9000000000000005E-2</v>
      </c>
      <c r="K46" s="69">
        <v>0.02</v>
      </c>
      <c r="L46" s="90">
        <v>1000</v>
      </c>
      <c r="M46" s="93"/>
      <c r="N46" s="93"/>
      <c r="O46" s="52"/>
      <c r="P46" s="96">
        <f t="shared" si="6"/>
        <v>1000</v>
      </c>
      <c r="Q46" s="99">
        <f>I46</f>
        <v>7.0000000000000007E-2</v>
      </c>
      <c r="R46" s="102">
        <f t="shared" si="2"/>
        <v>70</v>
      </c>
      <c r="S46" s="102"/>
      <c r="T46" s="131"/>
      <c r="U46" s="53"/>
      <c r="V46" s="112"/>
      <c r="W46" s="109"/>
      <c r="X46" s="109"/>
      <c r="Y46" s="119"/>
      <c r="Z46" s="109"/>
      <c r="AA46" s="134"/>
      <c r="AB46" s="72"/>
      <c r="AC46" s="102">
        <f>SUM(L46:O46)</f>
        <v>1000</v>
      </c>
      <c r="AD46" s="106">
        <f t="shared" ref="AD46" si="9">H46+K46</f>
        <v>0.27</v>
      </c>
      <c r="AE46" s="102">
        <f t="shared" ref="AE46" si="10">(AC46*AD46)-R46</f>
        <v>200</v>
      </c>
      <c r="AF46" s="102">
        <f>AE46</f>
        <v>200</v>
      </c>
      <c r="AG46" s="137">
        <f>J46</f>
        <v>9.9000000000000005E-2</v>
      </c>
      <c r="AH46" s="102">
        <f>AF46*AG46</f>
        <v>19.8</v>
      </c>
      <c r="AI46" s="102"/>
      <c r="AJ46" s="53"/>
      <c r="AK46" s="54" t="s">
        <v>515</v>
      </c>
    </row>
    <row r="47" spans="1:37" x14ac:dyDescent="0.25">
      <c r="A47" s="67"/>
      <c r="B47" s="68"/>
      <c r="C47" s="289" t="s">
        <v>328</v>
      </c>
      <c r="D47" s="290" t="s">
        <v>340</v>
      </c>
      <c r="E47" s="291" t="s">
        <v>365</v>
      </c>
      <c r="F47" s="58" t="s">
        <v>356</v>
      </c>
      <c r="G47" s="58" t="s">
        <v>341</v>
      </c>
      <c r="H47" s="85">
        <v>0.18</v>
      </c>
      <c r="I47" s="85">
        <v>0.12</v>
      </c>
      <c r="J47" s="139"/>
      <c r="K47" s="69">
        <v>0.02</v>
      </c>
      <c r="L47" s="90">
        <v>1000</v>
      </c>
      <c r="M47" s="93"/>
      <c r="N47" s="93"/>
      <c r="O47" s="52"/>
      <c r="P47" s="96">
        <f t="shared" ref="P47" si="11">SUM(L47:O47)</f>
        <v>1000</v>
      </c>
      <c r="Q47" s="99">
        <f>I47</f>
        <v>0.12</v>
      </c>
      <c r="R47" s="102">
        <f t="shared" ref="R47" si="12">P47*Q47</f>
        <v>120</v>
      </c>
      <c r="S47" s="102"/>
      <c r="T47" s="131"/>
      <c r="U47" s="53"/>
      <c r="V47" s="112"/>
      <c r="W47" s="109"/>
      <c r="X47" s="109"/>
      <c r="Y47" s="119"/>
      <c r="Z47" s="109"/>
      <c r="AA47" s="134"/>
      <c r="AB47" s="72"/>
      <c r="AC47" s="102">
        <f>SUM(L47:O47)</f>
        <v>1000</v>
      </c>
      <c r="AD47" s="106">
        <f>H47+K47</f>
        <v>0.19999999999999998</v>
      </c>
      <c r="AE47" s="102"/>
      <c r="AF47" s="102">
        <f>SUM(L47:O47)</f>
        <v>1000</v>
      </c>
      <c r="AG47" s="266">
        <f>K46</f>
        <v>0.02</v>
      </c>
      <c r="AH47" s="102">
        <f>AF47*AG47</f>
        <v>20</v>
      </c>
      <c r="AI47" s="102">
        <f>(((AC47*H47)-R47) * 0.4)</f>
        <v>24</v>
      </c>
      <c r="AJ47" s="53">
        <f>(((AC47*H47)-R47) * 0.6) + AH47</f>
        <v>56</v>
      </c>
      <c r="AK47" s="54" t="s">
        <v>518</v>
      </c>
    </row>
    <row r="48" spans="1:37" x14ac:dyDescent="0.25">
      <c r="A48" s="67"/>
      <c r="B48" s="68"/>
      <c r="C48" s="57" t="s">
        <v>333</v>
      </c>
      <c r="D48" s="58" t="s">
        <v>339</v>
      </c>
      <c r="E48" s="54" t="s">
        <v>366</v>
      </c>
      <c r="F48" s="58" t="s">
        <v>337</v>
      </c>
      <c r="G48" s="58" t="s">
        <v>356</v>
      </c>
      <c r="H48" s="85">
        <v>0.25</v>
      </c>
      <c r="I48" s="85">
        <v>7.0000000000000007E-2</v>
      </c>
      <c r="J48" s="139">
        <v>9.9000000000000005E-2</v>
      </c>
      <c r="K48" s="69">
        <v>0.02</v>
      </c>
      <c r="L48" s="90">
        <v>1000</v>
      </c>
      <c r="M48" s="93"/>
      <c r="N48" s="93"/>
      <c r="O48" s="52"/>
      <c r="P48" s="96">
        <f t="shared" si="6"/>
        <v>1000</v>
      </c>
      <c r="Q48" s="99">
        <f>I48</f>
        <v>7.0000000000000007E-2</v>
      </c>
      <c r="R48" s="102">
        <f t="shared" si="2"/>
        <v>70</v>
      </c>
      <c r="S48" s="102"/>
      <c r="T48" s="131"/>
      <c r="U48" s="53"/>
      <c r="V48" s="111">
        <v>0.6</v>
      </c>
      <c r="W48" s="116">
        <f xml:space="preserve"> P48+(P48*V48)</f>
        <v>1600</v>
      </c>
      <c r="X48" s="108">
        <f>H48+K48</f>
        <v>0.27</v>
      </c>
      <c r="Y48" s="118">
        <f>(W48*X48)-R48</f>
        <v>362</v>
      </c>
      <c r="Z48" s="116">
        <f>Y48</f>
        <v>362</v>
      </c>
      <c r="AA48" s="134">
        <f>J48</f>
        <v>9.9000000000000005E-2</v>
      </c>
      <c r="AB48" s="71">
        <f>Z48*AA48</f>
        <v>35.838000000000001</v>
      </c>
      <c r="AC48" s="102"/>
      <c r="AD48" s="104"/>
      <c r="AE48" s="102"/>
      <c r="AF48" s="102"/>
      <c r="AG48" s="106"/>
      <c r="AH48" s="102"/>
      <c r="AI48" s="102"/>
      <c r="AJ48" s="53"/>
      <c r="AK48" s="54"/>
    </row>
    <row r="49" spans="1:37" x14ac:dyDescent="0.25">
      <c r="A49" s="67"/>
      <c r="B49" s="68"/>
      <c r="C49" s="289" t="s">
        <v>333</v>
      </c>
      <c r="D49" s="290" t="s">
        <v>339</v>
      </c>
      <c r="E49" s="291" t="s">
        <v>366</v>
      </c>
      <c r="F49" s="58" t="s">
        <v>356</v>
      </c>
      <c r="G49" s="58" t="s">
        <v>337</v>
      </c>
      <c r="H49" s="85">
        <v>0.18</v>
      </c>
      <c r="I49" s="85">
        <v>0.12</v>
      </c>
      <c r="J49" s="139"/>
      <c r="K49" s="69">
        <v>0.02</v>
      </c>
      <c r="L49" s="90">
        <v>1000</v>
      </c>
      <c r="M49" s="93"/>
      <c r="N49" s="93"/>
      <c r="O49" s="52"/>
      <c r="P49" s="96">
        <f t="shared" ref="P49" si="13">SUM(L49:O49)</f>
        <v>1000</v>
      </c>
      <c r="Q49" s="99">
        <f>I49</f>
        <v>0.12</v>
      </c>
      <c r="R49" s="102">
        <f t="shared" ref="R49" si="14">P49*Q49</f>
        <v>120</v>
      </c>
      <c r="S49" s="102"/>
      <c r="T49" s="131"/>
      <c r="U49" s="53"/>
      <c r="V49" s="111">
        <v>0.6</v>
      </c>
      <c r="W49" s="116">
        <f xml:space="preserve"> P49+(P49*V49)</f>
        <v>1600</v>
      </c>
      <c r="X49" s="108">
        <f>H49+K49</f>
        <v>0.19999999999999998</v>
      </c>
      <c r="Y49" s="118">
        <f>(W49*X49)-R49</f>
        <v>200</v>
      </c>
      <c r="Z49" s="116">
        <f>W49</f>
        <v>1600</v>
      </c>
      <c r="AA49" s="108">
        <f>K49</f>
        <v>0.02</v>
      </c>
      <c r="AB49" s="71">
        <f>Z49*AA49</f>
        <v>32</v>
      </c>
      <c r="AC49" s="102"/>
      <c r="AD49" s="104"/>
      <c r="AE49" s="102"/>
      <c r="AF49" s="102"/>
      <c r="AG49" s="106"/>
      <c r="AH49" s="102"/>
      <c r="AI49" s="102"/>
      <c r="AJ49" s="53"/>
      <c r="AK49" s="54" t="s">
        <v>518</v>
      </c>
    </row>
    <row r="50" spans="1:37" x14ac:dyDescent="0.25">
      <c r="A50" s="67"/>
      <c r="B50" s="68"/>
      <c r="C50" s="292" t="s">
        <v>328</v>
      </c>
      <c r="D50" s="293" t="s">
        <v>339</v>
      </c>
      <c r="E50" s="294" t="s">
        <v>367</v>
      </c>
      <c r="F50" s="215" t="s">
        <v>356</v>
      </c>
      <c r="G50" s="215" t="s">
        <v>337</v>
      </c>
      <c r="H50" s="217">
        <v>0.25</v>
      </c>
      <c r="I50" s="217">
        <v>0.12</v>
      </c>
      <c r="J50" s="244">
        <v>9.9000000000000005E-2</v>
      </c>
      <c r="K50" s="218">
        <v>0.02</v>
      </c>
      <c r="L50" s="219">
        <v>1000</v>
      </c>
      <c r="M50" s="220"/>
      <c r="N50" s="220"/>
      <c r="O50" s="221"/>
      <c r="P50" s="222">
        <f t="shared" si="6"/>
        <v>1000</v>
      </c>
      <c r="Q50" s="223">
        <f>I50</f>
        <v>0.12</v>
      </c>
      <c r="R50" s="224">
        <f t="shared" si="2"/>
        <v>120</v>
      </c>
      <c r="S50" s="224"/>
      <c r="T50" s="245"/>
      <c r="U50" s="226"/>
      <c r="V50" s="227"/>
      <c r="W50" s="228"/>
      <c r="X50" s="229"/>
      <c r="Y50" s="230"/>
      <c r="Z50" s="228"/>
      <c r="AA50" s="246"/>
      <c r="AB50" s="231"/>
      <c r="AC50" s="224"/>
      <c r="AD50" s="232"/>
      <c r="AE50" s="224"/>
      <c r="AF50" s="224"/>
      <c r="AG50" s="225"/>
      <c r="AH50" s="224"/>
      <c r="AI50" s="224"/>
      <c r="AJ50" s="226"/>
      <c r="AK50" s="216" t="s">
        <v>513</v>
      </c>
    </row>
    <row r="51" spans="1:37" x14ac:dyDescent="0.25">
      <c r="A51" s="67"/>
      <c r="B51" s="68"/>
      <c r="C51" s="289" t="s">
        <v>333</v>
      </c>
      <c r="D51" s="290" t="s">
        <v>339</v>
      </c>
      <c r="E51" s="291" t="s">
        <v>368</v>
      </c>
      <c r="F51" s="58" t="s">
        <v>356</v>
      </c>
      <c r="G51" s="58" t="s">
        <v>356</v>
      </c>
      <c r="H51" s="85">
        <v>0.25</v>
      </c>
      <c r="I51" s="85">
        <v>7.0000000000000007E-2</v>
      </c>
      <c r="J51" s="139">
        <v>9.9000000000000005E-2</v>
      </c>
      <c r="K51" s="69">
        <v>0.02</v>
      </c>
      <c r="L51" s="90">
        <v>1000</v>
      </c>
      <c r="M51" s="93"/>
      <c r="N51" s="93"/>
      <c r="O51" s="52"/>
      <c r="P51" s="96">
        <f t="shared" si="6"/>
        <v>1000</v>
      </c>
      <c r="Q51" s="99">
        <f>H51+K51</f>
        <v>0.27</v>
      </c>
      <c r="R51" s="102">
        <f t="shared" si="2"/>
        <v>270</v>
      </c>
      <c r="S51" s="102">
        <f>R51</f>
        <v>270</v>
      </c>
      <c r="T51" s="131">
        <v>9.9000000000000005E-2</v>
      </c>
      <c r="U51" s="53">
        <f>S51*T51</f>
        <v>26.73</v>
      </c>
      <c r="V51" s="111">
        <v>0.6</v>
      </c>
      <c r="W51" s="116">
        <f xml:space="preserve"> P51+(P51*V51)</f>
        <v>1600</v>
      </c>
      <c r="X51" s="108">
        <f>H51+K51</f>
        <v>0.27</v>
      </c>
      <c r="Y51" s="118">
        <f>(W51*X51)-R51</f>
        <v>162</v>
      </c>
      <c r="Z51" s="116">
        <f>Y51</f>
        <v>162</v>
      </c>
      <c r="AA51" s="134">
        <f>J51</f>
        <v>9.9000000000000005E-2</v>
      </c>
      <c r="AB51" s="71">
        <f>Z51*AA51</f>
        <v>16.038</v>
      </c>
      <c r="AC51" s="104"/>
      <c r="AD51" s="104"/>
      <c r="AE51" s="104"/>
      <c r="AF51" s="104"/>
      <c r="AG51" s="104"/>
      <c r="AH51" s="104"/>
      <c r="AI51" s="104"/>
      <c r="AJ51" s="70"/>
      <c r="AK51" s="54"/>
    </row>
    <row r="52" spans="1:37" ht="15.75" thickBot="1" x14ac:dyDescent="0.3">
      <c r="A52" s="73"/>
      <c r="B52" s="74"/>
      <c r="C52" s="295" t="s">
        <v>328</v>
      </c>
      <c r="D52" s="296" t="s">
        <v>339</v>
      </c>
      <c r="E52" s="297" t="s">
        <v>369</v>
      </c>
      <c r="F52" s="76" t="s">
        <v>356</v>
      </c>
      <c r="G52" s="76" t="s">
        <v>357</v>
      </c>
      <c r="H52" s="86">
        <v>0.25</v>
      </c>
      <c r="I52" s="88"/>
      <c r="J52" s="140">
        <v>9.9000000000000005E-2</v>
      </c>
      <c r="K52" s="79">
        <v>0.02</v>
      </c>
      <c r="L52" s="91">
        <v>1000</v>
      </c>
      <c r="M52" s="94"/>
      <c r="N52" s="94"/>
      <c r="O52" s="78"/>
      <c r="P52" s="97">
        <f t="shared" si="6"/>
        <v>1000</v>
      </c>
      <c r="Q52" s="100">
        <f>H52+K52</f>
        <v>0.27</v>
      </c>
      <c r="R52" s="103">
        <f t="shared" si="2"/>
        <v>270</v>
      </c>
      <c r="S52" s="103">
        <f>R52</f>
        <v>270</v>
      </c>
      <c r="T52" s="132">
        <v>9.9000000000000005E-2</v>
      </c>
      <c r="U52" s="80">
        <f>S52*T52</f>
        <v>26.73</v>
      </c>
      <c r="V52" s="113"/>
      <c r="W52" s="115"/>
      <c r="X52" s="115"/>
      <c r="Y52" s="120"/>
      <c r="Z52" s="115"/>
      <c r="AA52" s="135"/>
      <c r="AB52" s="81"/>
      <c r="AC52" s="103"/>
      <c r="AD52" s="122"/>
      <c r="AE52" s="103"/>
      <c r="AF52" s="103"/>
      <c r="AG52" s="107"/>
      <c r="AH52" s="122"/>
      <c r="AI52" s="122"/>
      <c r="AJ52" s="82"/>
      <c r="AK52" s="77"/>
    </row>
    <row r="53" spans="1:37" x14ac:dyDescent="0.25">
      <c r="A53" s="123" t="s">
        <v>73</v>
      </c>
      <c r="B53" s="124" t="s">
        <v>240</v>
      </c>
      <c r="C53" s="59" t="s">
        <v>328</v>
      </c>
      <c r="D53" s="60" t="s">
        <v>338</v>
      </c>
      <c r="E53" s="61" t="s">
        <v>348</v>
      </c>
      <c r="F53" s="60" t="s">
        <v>335</v>
      </c>
      <c r="G53" s="60" t="s">
        <v>361</v>
      </c>
      <c r="H53" s="84">
        <v>0.18</v>
      </c>
      <c r="I53" s="84"/>
      <c r="J53" s="84"/>
      <c r="K53" s="63">
        <v>0.02</v>
      </c>
      <c r="L53" s="89">
        <v>1000</v>
      </c>
      <c r="M53" s="92"/>
      <c r="N53" s="92"/>
      <c r="O53" s="62"/>
      <c r="P53" s="95">
        <f>SUM(L53:O53)/((100%-(H53+K53)))</f>
        <v>1250</v>
      </c>
      <c r="Q53" s="98">
        <f>H53+K53</f>
        <v>0.19999999999999998</v>
      </c>
      <c r="R53" s="101">
        <f t="shared" si="2"/>
        <v>249.99999999999997</v>
      </c>
      <c r="S53" s="101">
        <f>P53</f>
        <v>1250</v>
      </c>
      <c r="T53" s="105">
        <f>K53</f>
        <v>0.02</v>
      </c>
      <c r="U53" s="64">
        <f>S53*T53</f>
        <v>25</v>
      </c>
      <c r="V53" s="110"/>
      <c r="W53" s="114"/>
      <c r="X53" s="114"/>
      <c r="Y53" s="117"/>
      <c r="Z53" s="114"/>
      <c r="AA53" s="114"/>
      <c r="AB53" s="65"/>
      <c r="AC53" s="121"/>
      <c r="AD53" s="121"/>
      <c r="AE53" s="121"/>
      <c r="AF53" s="121"/>
      <c r="AG53" s="121"/>
      <c r="AH53" s="121"/>
      <c r="AI53" s="121"/>
      <c r="AJ53" s="66"/>
      <c r="AK53" s="61"/>
    </row>
    <row r="54" spans="1:37" x14ac:dyDescent="0.25">
      <c r="A54" s="67" t="s">
        <v>381</v>
      </c>
      <c r="B54" s="68"/>
      <c r="C54" s="57" t="s">
        <v>328</v>
      </c>
      <c r="D54" s="58" t="s">
        <v>338</v>
      </c>
      <c r="E54" s="54" t="s">
        <v>349</v>
      </c>
      <c r="F54" s="58" t="s">
        <v>337</v>
      </c>
      <c r="G54" s="58" t="s">
        <v>361</v>
      </c>
      <c r="H54" s="85">
        <v>0.18</v>
      </c>
      <c r="I54" s="85">
        <v>7.0000000000000007E-2</v>
      </c>
      <c r="J54" s="85"/>
      <c r="K54" s="69">
        <v>0.02</v>
      </c>
      <c r="L54" s="90">
        <v>1000</v>
      </c>
      <c r="M54" s="93"/>
      <c r="N54" s="93"/>
      <c r="O54" s="52"/>
      <c r="P54" s="96">
        <f t="shared" ref="P54:P64" si="15">SUM(L54:O54)</f>
        <v>1000</v>
      </c>
      <c r="Q54" s="99">
        <f>I54</f>
        <v>7.0000000000000007E-2</v>
      </c>
      <c r="R54" s="102">
        <f t="shared" si="2"/>
        <v>70</v>
      </c>
      <c r="S54" s="104"/>
      <c r="T54" s="104"/>
      <c r="U54" s="70"/>
      <c r="V54" s="111">
        <v>0.6</v>
      </c>
      <c r="W54" s="116">
        <f xml:space="preserve"> P54+(P54*V54)</f>
        <v>1600</v>
      </c>
      <c r="X54" s="108">
        <f>H54+K54</f>
        <v>0.19999999999999998</v>
      </c>
      <c r="Y54" s="118">
        <f>(W54*X54)-R54</f>
        <v>250</v>
      </c>
      <c r="Z54" s="116">
        <f>W54</f>
        <v>1600</v>
      </c>
      <c r="AA54" s="108">
        <f>K54</f>
        <v>0.02</v>
      </c>
      <c r="AB54" s="71">
        <f>Z54*AA54</f>
        <v>32</v>
      </c>
      <c r="AC54" s="104"/>
      <c r="AD54" s="104"/>
      <c r="AE54" s="104"/>
      <c r="AF54" s="104"/>
      <c r="AG54" s="104"/>
      <c r="AH54" s="104"/>
      <c r="AI54" s="104"/>
      <c r="AJ54" s="70"/>
      <c r="AK54" s="54"/>
    </row>
    <row r="55" spans="1:37" ht="25.5" x14ac:dyDescent="0.25">
      <c r="A55" s="67"/>
      <c r="B55" s="68"/>
      <c r="C55" s="57" t="s">
        <v>333</v>
      </c>
      <c r="D55" s="58" t="s">
        <v>338</v>
      </c>
      <c r="E55" s="54" t="s">
        <v>484</v>
      </c>
      <c r="F55" s="58" t="s">
        <v>337</v>
      </c>
      <c r="G55" s="58" t="s">
        <v>361</v>
      </c>
      <c r="H55" s="85">
        <v>0.18</v>
      </c>
      <c r="I55" s="85">
        <v>7.0000000000000007E-2</v>
      </c>
      <c r="J55" s="85"/>
      <c r="K55" s="69">
        <v>0.02</v>
      </c>
      <c r="L55" s="90">
        <v>1000</v>
      </c>
      <c r="M55" s="93"/>
      <c r="N55" s="93"/>
      <c r="O55" s="52"/>
      <c r="P55" s="96">
        <f t="shared" si="15"/>
        <v>1000</v>
      </c>
      <c r="Q55" s="99">
        <f>I55</f>
        <v>7.0000000000000007E-2</v>
      </c>
      <c r="R55" s="102">
        <f t="shared" si="2"/>
        <v>70</v>
      </c>
      <c r="S55" s="102"/>
      <c r="T55" s="104"/>
      <c r="U55" s="70"/>
      <c r="V55" s="111">
        <v>0.6</v>
      </c>
      <c r="W55" s="116">
        <f xml:space="preserve"> P55+(P55*V55)</f>
        <v>1600</v>
      </c>
      <c r="X55" s="108">
        <f>H55+K55</f>
        <v>0.19999999999999998</v>
      </c>
      <c r="Y55" s="118">
        <f>(W55*X55)-R55</f>
        <v>250</v>
      </c>
      <c r="Z55" s="116">
        <f>W55</f>
        <v>1600</v>
      </c>
      <c r="AA55" s="108">
        <f>K55</f>
        <v>0.02</v>
      </c>
      <c r="AB55" s="71">
        <f>Z55*AA55</f>
        <v>32</v>
      </c>
      <c r="AC55" s="104"/>
      <c r="AD55" s="104"/>
      <c r="AE55" s="104"/>
      <c r="AF55" s="104"/>
      <c r="AG55" s="104"/>
      <c r="AH55" s="104"/>
      <c r="AI55" s="104"/>
      <c r="AJ55" s="70"/>
      <c r="AK55" s="54" t="s">
        <v>347</v>
      </c>
    </row>
    <row r="56" spans="1:37" x14ac:dyDescent="0.25">
      <c r="A56" s="67"/>
      <c r="B56" s="68"/>
      <c r="C56" s="57" t="s">
        <v>333</v>
      </c>
      <c r="D56" s="58" t="s">
        <v>338</v>
      </c>
      <c r="E56" s="54" t="s">
        <v>351</v>
      </c>
      <c r="F56" s="58" t="s">
        <v>337</v>
      </c>
      <c r="G56" s="58" t="s">
        <v>361</v>
      </c>
      <c r="H56" s="85">
        <v>0.18</v>
      </c>
      <c r="I56" s="85">
        <v>7.0000000000000007E-2</v>
      </c>
      <c r="J56" s="85"/>
      <c r="K56" s="69">
        <v>0.02</v>
      </c>
      <c r="L56" s="90">
        <v>1000</v>
      </c>
      <c r="M56" s="93"/>
      <c r="N56" s="93"/>
      <c r="O56" s="52"/>
      <c r="P56" s="96">
        <f t="shared" si="15"/>
        <v>1000</v>
      </c>
      <c r="Q56" s="99">
        <f>I56</f>
        <v>7.0000000000000007E-2</v>
      </c>
      <c r="R56" s="102">
        <f t="shared" si="2"/>
        <v>70</v>
      </c>
      <c r="S56" s="102"/>
      <c r="T56" s="104"/>
      <c r="U56" s="70"/>
      <c r="V56" s="111">
        <v>0.6</v>
      </c>
      <c r="W56" s="116">
        <f xml:space="preserve"> P56+(P56*V56)</f>
        <v>1600</v>
      </c>
      <c r="X56" s="108">
        <f>H56+K56</f>
        <v>0.19999999999999998</v>
      </c>
      <c r="Y56" s="118">
        <f>(W56*X56)-R56</f>
        <v>250</v>
      </c>
      <c r="Z56" s="116">
        <f>W56</f>
        <v>1600</v>
      </c>
      <c r="AA56" s="108">
        <f>K56</f>
        <v>0.02</v>
      </c>
      <c r="AB56" s="71">
        <f>Z56*AA56</f>
        <v>32</v>
      </c>
      <c r="AC56" s="104"/>
      <c r="AD56" s="104"/>
      <c r="AE56" s="104"/>
      <c r="AF56" s="104"/>
      <c r="AG56" s="104"/>
      <c r="AH56" s="104"/>
      <c r="AI56" s="104"/>
      <c r="AJ56" s="70"/>
      <c r="AK56" s="54"/>
    </row>
    <row r="57" spans="1:37" x14ac:dyDescent="0.25">
      <c r="A57" s="67"/>
      <c r="B57" s="68"/>
      <c r="C57" s="57" t="s">
        <v>481</v>
      </c>
      <c r="D57" s="58" t="s">
        <v>338</v>
      </c>
      <c r="E57" s="54" t="s">
        <v>352</v>
      </c>
      <c r="F57" s="58" t="s">
        <v>337</v>
      </c>
      <c r="G57" s="58" t="s">
        <v>361</v>
      </c>
      <c r="H57" s="85">
        <v>0.18</v>
      </c>
      <c r="I57" s="85">
        <v>7.0000000000000007E-2</v>
      </c>
      <c r="J57" s="85"/>
      <c r="K57" s="69">
        <v>0.02</v>
      </c>
      <c r="L57" s="90">
        <v>1000</v>
      </c>
      <c r="M57" s="93"/>
      <c r="N57" s="93"/>
      <c r="O57" s="52"/>
      <c r="P57" s="96">
        <f t="shared" si="15"/>
        <v>1000</v>
      </c>
      <c r="Q57" s="99">
        <f>I57</f>
        <v>7.0000000000000007E-2</v>
      </c>
      <c r="R57" s="102">
        <f t="shared" si="2"/>
        <v>70</v>
      </c>
      <c r="S57" s="104"/>
      <c r="T57" s="104"/>
      <c r="U57" s="70"/>
      <c r="V57" s="234"/>
      <c r="W57" s="235"/>
      <c r="X57" s="235"/>
      <c r="Y57" s="236"/>
      <c r="Z57" s="235"/>
      <c r="AA57" s="235"/>
      <c r="AB57" s="237"/>
      <c r="AC57" s="102">
        <f>SUM(L57:O57)</f>
        <v>1000</v>
      </c>
      <c r="AD57" s="106">
        <f t="shared" ref="AD57" si="16">H57+K57</f>
        <v>0.19999999999999998</v>
      </c>
      <c r="AE57" s="102">
        <f t="shared" ref="AE57" si="17">(AC57*AD57)-R57</f>
        <v>129.99999999999997</v>
      </c>
      <c r="AF57" s="102">
        <f>SUM(L57:O57)</f>
        <v>1000</v>
      </c>
      <c r="AG57" s="266">
        <f>K56</f>
        <v>0.02</v>
      </c>
      <c r="AH57" s="102">
        <f>AF57*AG57</f>
        <v>20</v>
      </c>
      <c r="AI57" s="102"/>
      <c r="AJ57" s="53"/>
      <c r="AK57" s="54"/>
    </row>
    <row r="58" spans="1:37" x14ac:dyDescent="0.25">
      <c r="A58" s="67"/>
      <c r="B58" s="68"/>
      <c r="C58" s="57" t="s">
        <v>481</v>
      </c>
      <c r="D58" s="58" t="s">
        <v>338</v>
      </c>
      <c r="E58" s="54" t="s">
        <v>352</v>
      </c>
      <c r="F58" s="58" t="s">
        <v>337</v>
      </c>
      <c r="G58" s="58" t="s">
        <v>361</v>
      </c>
      <c r="H58" s="85">
        <v>0.18</v>
      </c>
      <c r="I58" s="85">
        <v>7.0000000000000007E-2</v>
      </c>
      <c r="J58" s="85"/>
      <c r="K58" s="69">
        <v>0.02</v>
      </c>
      <c r="L58" s="90">
        <v>1000</v>
      </c>
      <c r="M58" s="93"/>
      <c r="N58" s="93"/>
      <c r="O58" s="52"/>
      <c r="P58" s="96">
        <f t="shared" si="15"/>
        <v>1000</v>
      </c>
      <c r="Q58" s="99">
        <f>I58</f>
        <v>7.0000000000000007E-2</v>
      </c>
      <c r="R58" s="102">
        <f t="shared" si="2"/>
        <v>70</v>
      </c>
      <c r="S58" s="104"/>
      <c r="T58" s="104"/>
      <c r="U58" s="70"/>
      <c r="V58" s="112"/>
      <c r="W58" s="109"/>
      <c r="X58" s="109"/>
      <c r="Y58" s="119"/>
      <c r="Z58" s="109"/>
      <c r="AA58" s="109"/>
      <c r="AB58" s="72"/>
      <c r="AC58" s="102">
        <f>SUM(L58:O58)</f>
        <v>1000</v>
      </c>
      <c r="AD58" s="106">
        <f t="shared" ref="AD58" si="18">H58+K58</f>
        <v>0.19999999999999998</v>
      </c>
      <c r="AE58" s="102">
        <f t="shared" ref="AE58" si="19">(AC58*AD58)-R58</f>
        <v>129.99999999999997</v>
      </c>
      <c r="AF58" s="102">
        <f>SUM(L58:O58)</f>
        <v>1000</v>
      </c>
      <c r="AG58" s="266">
        <f>K57</f>
        <v>0.02</v>
      </c>
      <c r="AH58" s="102">
        <f>AF58*AG58</f>
        <v>20</v>
      </c>
      <c r="AI58" s="102"/>
      <c r="AJ58" s="53"/>
      <c r="AK58" s="54"/>
    </row>
    <row r="59" spans="1:37" x14ac:dyDescent="0.25">
      <c r="A59" s="67"/>
      <c r="B59" s="68"/>
      <c r="C59" s="57" t="s">
        <v>328</v>
      </c>
      <c r="D59" s="58" t="s">
        <v>340</v>
      </c>
      <c r="E59" s="54" t="s">
        <v>364</v>
      </c>
      <c r="F59" s="58" t="s">
        <v>361</v>
      </c>
      <c r="G59" s="58" t="s">
        <v>361</v>
      </c>
      <c r="H59" s="85">
        <v>0.18</v>
      </c>
      <c r="I59" s="87"/>
      <c r="J59" s="87"/>
      <c r="K59" s="69">
        <v>0.02</v>
      </c>
      <c r="L59" s="90">
        <v>1000</v>
      </c>
      <c r="M59" s="93"/>
      <c r="N59" s="93"/>
      <c r="O59" s="52"/>
      <c r="P59" s="96">
        <f t="shared" si="15"/>
        <v>1000</v>
      </c>
      <c r="Q59" s="99">
        <f>H59+K59</f>
        <v>0.19999999999999998</v>
      </c>
      <c r="R59" s="102">
        <f t="shared" si="2"/>
        <v>199.99999999999997</v>
      </c>
      <c r="S59" s="102">
        <f>SUM(L59:O59)</f>
        <v>1000</v>
      </c>
      <c r="T59" s="106">
        <f>K59</f>
        <v>0.02</v>
      </c>
      <c r="U59" s="53">
        <f>S59*T59</f>
        <v>20</v>
      </c>
      <c r="V59" s="111"/>
      <c r="W59" s="116"/>
      <c r="X59" s="108"/>
      <c r="Y59" s="118"/>
      <c r="Z59" s="116"/>
      <c r="AA59" s="108"/>
      <c r="AB59" s="71"/>
      <c r="AC59" s="102"/>
      <c r="AD59" s="104"/>
      <c r="AE59" s="102"/>
      <c r="AF59" s="102"/>
      <c r="AG59" s="106"/>
      <c r="AH59" s="102"/>
      <c r="AI59" s="102"/>
      <c r="AJ59" s="53"/>
      <c r="AK59" s="54"/>
    </row>
    <row r="60" spans="1:37" x14ac:dyDescent="0.25">
      <c r="A60" s="67"/>
      <c r="B60" s="68"/>
      <c r="C60" s="57" t="s">
        <v>328</v>
      </c>
      <c r="D60" s="58" t="s">
        <v>340</v>
      </c>
      <c r="E60" s="54" t="s">
        <v>365</v>
      </c>
      <c r="F60" s="58" t="s">
        <v>361</v>
      </c>
      <c r="G60" s="58" t="s">
        <v>341</v>
      </c>
      <c r="H60" s="85">
        <v>0.18</v>
      </c>
      <c r="I60" s="85">
        <v>0.12</v>
      </c>
      <c r="J60" s="85"/>
      <c r="K60" s="69">
        <v>0.02</v>
      </c>
      <c r="L60" s="90">
        <v>1000</v>
      </c>
      <c r="M60" s="93"/>
      <c r="N60" s="93"/>
      <c r="O60" s="52"/>
      <c r="P60" s="96">
        <f t="shared" si="15"/>
        <v>1000</v>
      </c>
      <c r="Q60" s="99">
        <f>I60</f>
        <v>0.12</v>
      </c>
      <c r="R60" s="102">
        <f t="shared" si="2"/>
        <v>120</v>
      </c>
      <c r="S60" s="102"/>
      <c r="T60" s="106"/>
      <c r="U60" s="53"/>
      <c r="V60" s="112"/>
      <c r="W60" s="109"/>
      <c r="X60" s="109"/>
      <c r="Y60" s="119"/>
      <c r="Z60" s="109"/>
      <c r="AA60" s="109"/>
      <c r="AB60" s="72"/>
      <c r="AC60" s="102">
        <f>SUM(L60:O60)</f>
        <v>1000</v>
      </c>
      <c r="AD60" s="106">
        <f>H60+K60</f>
        <v>0.19999999999999998</v>
      </c>
      <c r="AE60" s="102">
        <f>(AC60*AD60)-R60</f>
        <v>79.999999999999972</v>
      </c>
      <c r="AF60" s="102">
        <f>SUM(L60:O60)</f>
        <v>1000</v>
      </c>
      <c r="AG60" s="266">
        <f>K59</f>
        <v>0.02</v>
      </c>
      <c r="AH60" s="102">
        <f>AF60*AG60</f>
        <v>20</v>
      </c>
      <c r="AI60" s="102"/>
      <c r="AJ60" s="53"/>
      <c r="AK60" s="54"/>
    </row>
    <row r="61" spans="1:37" x14ac:dyDescent="0.25">
      <c r="A61" s="67"/>
      <c r="B61" s="68"/>
      <c r="C61" s="57" t="s">
        <v>333</v>
      </c>
      <c r="D61" s="58" t="s">
        <v>339</v>
      </c>
      <c r="E61" s="54" t="s">
        <v>366</v>
      </c>
      <c r="F61" s="58" t="s">
        <v>361</v>
      </c>
      <c r="G61" s="58" t="s">
        <v>337</v>
      </c>
      <c r="H61" s="85">
        <v>0.18</v>
      </c>
      <c r="I61" s="85">
        <v>0.12</v>
      </c>
      <c r="J61" s="85"/>
      <c r="K61" s="69">
        <v>0.02</v>
      </c>
      <c r="L61" s="90">
        <v>1000</v>
      </c>
      <c r="M61" s="93"/>
      <c r="N61" s="93"/>
      <c r="O61" s="52"/>
      <c r="P61" s="96">
        <f t="shared" si="15"/>
        <v>1000</v>
      </c>
      <c r="Q61" s="99">
        <f>I61</f>
        <v>0.12</v>
      </c>
      <c r="R61" s="102">
        <f t="shared" ref="R61:R92" si="20">P61*Q61</f>
        <v>120</v>
      </c>
      <c r="S61" s="102"/>
      <c r="T61" s="106"/>
      <c r="U61" s="53"/>
      <c r="V61" s="111">
        <v>0.6</v>
      </c>
      <c r="W61" s="116">
        <f xml:space="preserve"> P61+(P61*V61)</f>
        <v>1600</v>
      </c>
      <c r="X61" s="108">
        <f>H61+K61</f>
        <v>0.19999999999999998</v>
      </c>
      <c r="Y61" s="118">
        <f>(W61*X61)-R61</f>
        <v>200</v>
      </c>
      <c r="Z61" s="116">
        <f>W61</f>
        <v>1600</v>
      </c>
      <c r="AA61" s="108">
        <f>K61</f>
        <v>0.02</v>
      </c>
      <c r="AB61" s="71">
        <f>Z61*AA61</f>
        <v>32</v>
      </c>
      <c r="AC61" s="102"/>
      <c r="AD61" s="104"/>
      <c r="AE61" s="102"/>
      <c r="AF61" s="102"/>
      <c r="AG61" s="106"/>
      <c r="AH61" s="102"/>
      <c r="AI61" s="102"/>
      <c r="AJ61" s="53"/>
      <c r="AK61" s="54"/>
    </row>
    <row r="62" spans="1:37" x14ac:dyDescent="0.25">
      <c r="A62" s="67"/>
      <c r="B62" s="68"/>
      <c r="C62" s="214" t="s">
        <v>328</v>
      </c>
      <c r="D62" s="215" t="s">
        <v>339</v>
      </c>
      <c r="E62" s="216" t="s">
        <v>367</v>
      </c>
      <c r="F62" s="215" t="s">
        <v>361</v>
      </c>
      <c r="G62" s="215" t="s">
        <v>337</v>
      </c>
      <c r="H62" s="217">
        <v>0.18</v>
      </c>
      <c r="I62" s="217">
        <v>0.12</v>
      </c>
      <c r="J62" s="217"/>
      <c r="K62" s="218">
        <v>0.02</v>
      </c>
      <c r="L62" s="219">
        <v>1000</v>
      </c>
      <c r="M62" s="220"/>
      <c r="N62" s="220"/>
      <c r="O62" s="221"/>
      <c r="P62" s="222">
        <f t="shared" si="15"/>
        <v>1000</v>
      </c>
      <c r="Q62" s="223">
        <f>I62</f>
        <v>0.12</v>
      </c>
      <c r="R62" s="224">
        <f t="shared" si="20"/>
        <v>120</v>
      </c>
      <c r="S62" s="224"/>
      <c r="T62" s="225"/>
      <c r="U62" s="226"/>
      <c r="V62" s="227"/>
      <c r="W62" s="228"/>
      <c r="X62" s="229"/>
      <c r="Y62" s="230"/>
      <c r="Z62" s="228"/>
      <c r="AA62" s="229"/>
      <c r="AB62" s="231"/>
      <c r="AC62" s="102">
        <f>SUM(L62:O62)</f>
        <v>1000</v>
      </c>
      <c r="AD62" s="106">
        <f>H62+K62</f>
        <v>0.19999999999999998</v>
      </c>
      <c r="AE62" s="102"/>
      <c r="AF62" s="102">
        <f>SUM(L62:O62)</f>
        <v>1000</v>
      </c>
      <c r="AG62" s="266">
        <f>K61</f>
        <v>0.02</v>
      </c>
      <c r="AH62" s="102">
        <f>AF62*AG62</f>
        <v>20</v>
      </c>
      <c r="AI62" s="102">
        <f>(((AC62*H62)-R62) * 0.4)</f>
        <v>24</v>
      </c>
      <c r="AJ62" s="53">
        <f>(((AC62*H62)-R62) * 0.6) + AH62</f>
        <v>56</v>
      </c>
      <c r="AK62" s="216" t="s">
        <v>513</v>
      </c>
    </row>
    <row r="63" spans="1:37" x14ac:dyDescent="0.25">
      <c r="A63" s="67"/>
      <c r="B63" s="68"/>
      <c r="C63" s="57" t="s">
        <v>333</v>
      </c>
      <c r="D63" s="58" t="s">
        <v>339</v>
      </c>
      <c r="E63" s="54" t="s">
        <v>368</v>
      </c>
      <c r="F63" s="58" t="s">
        <v>361</v>
      </c>
      <c r="G63" s="58" t="s">
        <v>361</v>
      </c>
      <c r="H63" s="85">
        <v>0.18</v>
      </c>
      <c r="I63" s="85">
        <v>0.12</v>
      </c>
      <c r="J63" s="85"/>
      <c r="K63" s="69">
        <v>0.02</v>
      </c>
      <c r="L63" s="90">
        <v>1000</v>
      </c>
      <c r="M63" s="93"/>
      <c r="N63" s="93"/>
      <c r="O63" s="52"/>
      <c r="P63" s="96">
        <f t="shared" si="15"/>
        <v>1000</v>
      </c>
      <c r="Q63" s="99">
        <f>H63+K63</f>
        <v>0.19999999999999998</v>
      </c>
      <c r="R63" s="102">
        <f t="shared" si="20"/>
        <v>199.99999999999997</v>
      </c>
      <c r="S63" s="102">
        <f>SUM(L63:O63)</f>
        <v>1000</v>
      </c>
      <c r="T63" s="106">
        <f>K63</f>
        <v>0.02</v>
      </c>
      <c r="U63" s="53">
        <f>S63*T63</f>
        <v>20</v>
      </c>
      <c r="V63" s="111">
        <v>0.6</v>
      </c>
      <c r="W63" s="116">
        <f xml:space="preserve"> P63+(P63*V63)</f>
        <v>1600</v>
      </c>
      <c r="X63" s="108">
        <f>H63+K63</f>
        <v>0.19999999999999998</v>
      </c>
      <c r="Y63" s="118">
        <f>(W63*X63)-R63</f>
        <v>120.00000000000003</v>
      </c>
      <c r="Z63" s="116">
        <f>W63</f>
        <v>1600</v>
      </c>
      <c r="AA63" s="108">
        <f>K63</f>
        <v>0.02</v>
      </c>
      <c r="AB63" s="71">
        <f>Z63*AA63</f>
        <v>32</v>
      </c>
      <c r="AC63" s="104"/>
      <c r="AD63" s="104"/>
      <c r="AE63" s="104"/>
      <c r="AF63" s="104"/>
      <c r="AG63" s="104"/>
      <c r="AH63" s="104"/>
      <c r="AI63" s="104"/>
      <c r="AJ63" s="70"/>
      <c r="AK63" s="54"/>
    </row>
    <row r="64" spans="1:37" ht="15.75" thickBot="1" x14ac:dyDescent="0.3">
      <c r="A64" s="73"/>
      <c r="B64" s="74"/>
      <c r="C64" s="75" t="s">
        <v>328</v>
      </c>
      <c r="D64" s="76" t="s">
        <v>339</v>
      </c>
      <c r="E64" s="77" t="s">
        <v>369</v>
      </c>
      <c r="F64" s="76" t="s">
        <v>361</v>
      </c>
      <c r="G64" s="76" t="s">
        <v>362</v>
      </c>
      <c r="H64" s="86">
        <v>0.18</v>
      </c>
      <c r="I64" s="88"/>
      <c r="J64" s="88"/>
      <c r="K64" s="79">
        <v>0.02</v>
      </c>
      <c r="L64" s="91">
        <v>1000</v>
      </c>
      <c r="M64" s="94"/>
      <c r="N64" s="94"/>
      <c r="O64" s="78"/>
      <c r="P64" s="97">
        <f t="shared" si="15"/>
        <v>1000</v>
      </c>
      <c r="Q64" s="100">
        <f>H64+K64</f>
        <v>0.19999999999999998</v>
      </c>
      <c r="R64" s="103">
        <f t="shared" si="20"/>
        <v>199.99999999999997</v>
      </c>
      <c r="S64" s="103">
        <f>SUM(L64:O64)</f>
        <v>1000</v>
      </c>
      <c r="T64" s="107">
        <f>K64</f>
        <v>0.02</v>
      </c>
      <c r="U64" s="80">
        <f>S64*T64</f>
        <v>20</v>
      </c>
      <c r="V64" s="113"/>
      <c r="W64" s="115"/>
      <c r="X64" s="115"/>
      <c r="Y64" s="120"/>
      <c r="Z64" s="115"/>
      <c r="AA64" s="115"/>
      <c r="AB64" s="81"/>
      <c r="AC64" s="103"/>
      <c r="AD64" s="122"/>
      <c r="AE64" s="103"/>
      <c r="AF64" s="103"/>
      <c r="AG64" s="107"/>
      <c r="AH64" s="122"/>
      <c r="AI64" s="122"/>
      <c r="AJ64" s="82"/>
      <c r="AK64" s="77"/>
    </row>
    <row r="65" spans="1:37" x14ac:dyDescent="0.25">
      <c r="A65" s="123" t="s">
        <v>483</v>
      </c>
      <c r="B65" s="124" t="s">
        <v>259</v>
      </c>
      <c r="C65" s="59" t="s">
        <v>328</v>
      </c>
      <c r="D65" s="60" t="s">
        <v>338</v>
      </c>
      <c r="E65" s="61" t="s">
        <v>348</v>
      </c>
      <c r="F65" s="60" t="s">
        <v>335</v>
      </c>
      <c r="G65" s="60" t="s">
        <v>383</v>
      </c>
      <c r="H65" s="84">
        <v>0.17</v>
      </c>
      <c r="I65" s="84"/>
      <c r="J65" s="84"/>
      <c r="K65" s="63">
        <v>0.02</v>
      </c>
      <c r="L65" s="89">
        <v>1000</v>
      </c>
      <c r="M65" s="92"/>
      <c r="N65" s="92"/>
      <c r="O65" s="62"/>
      <c r="P65" s="95">
        <f>SUM(L65:O65)/((100%-(H65+K65)))</f>
        <v>1234.5679012345679</v>
      </c>
      <c r="Q65" s="98">
        <f>H65+K65</f>
        <v>0.19</v>
      </c>
      <c r="R65" s="101">
        <f t="shared" si="20"/>
        <v>234.5679012345679</v>
      </c>
      <c r="S65" s="101">
        <f>P65</f>
        <v>1234.5679012345679</v>
      </c>
      <c r="T65" s="105">
        <f>K65</f>
        <v>0.02</v>
      </c>
      <c r="U65" s="64">
        <f>S65*T65</f>
        <v>24.691358024691358</v>
      </c>
      <c r="V65" s="110"/>
      <c r="W65" s="114"/>
      <c r="X65" s="114"/>
      <c r="Y65" s="117"/>
      <c r="Z65" s="114"/>
      <c r="AA65" s="114"/>
      <c r="AB65" s="65"/>
      <c r="AC65" s="121"/>
      <c r="AD65" s="121"/>
      <c r="AE65" s="121"/>
      <c r="AF65" s="121"/>
      <c r="AG65" s="121"/>
      <c r="AH65" s="121"/>
      <c r="AI65" s="121"/>
      <c r="AJ65" s="66"/>
      <c r="AK65" s="61"/>
    </row>
    <row r="66" spans="1:37" x14ac:dyDescent="0.25">
      <c r="A66" s="67" t="s">
        <v>381</v>
      </c>
      <c r="B66" s="68"/>
      <c r="C66" s="57" t="s">
        <v>328</v>
      </c>
      <c r="D66" s="58" t="s">
        <v>338</v>
      </c>
      <c r="E66" s="54" t="s">
        <v>349</v>
      </c>
      <c r="F66" s="58" t="s">
        <v>337</v>
      </c>
      <c r="G66" s="58" t="s">
        <v>383</v>
      </c>
      <c r="H66" s="85">
        <v>0.17</v>
      </c>
      <c r="I66" s="85">
        <v>7.0000000000000007E-2</v>
      </c>
      <c r="J66" s="85"/>
      <c r="K66" s="69">
        <v>0.02</v>
      </c>
      <c r="L66" s="90">
        <v>1000</v>
      </c>
      <c r="M66" s="93"/>
      <c r="N66" s="93"/>
      <c r="O66" s="52"/>
      <c r="P66" s="96">
        <f t="shared" ref="P66:P76" si="21">SUM(L66:O66)</f>
        <v>1000</v>
      </c>
      <c r="Q66" s="99">
        <f>I66</f>
        <v>7.0000000000000007E-2</v>
      </c>
      <c r="R66" s="102">
        <f t="shared" si="20"/>
        <v>70</v>
      </c>
      <c r="S66" s="104"/>
      <c r="T66" s="104"/>
      <c r="U66" s="70"/>
      <c r="V66" s="111">
        <v>0.6</v>
      </c>
      <c r="W66" s="116">
        <f xml:space="preserve"> P66+(P66*V66)</f>
        <v>1600</v>
      </c>
      <c r="X66" s="108">
        <f>H66+K66</f>
        <v>0.19</v>
      </c>
      <c r="Y66" s="118">
        <f>(W66*X66)-R66</f>
        <v>234</v>
      </c>
      <c r="Z66" s="116">
        <f>W66</f>
        <v>1600</v>
      </c>
      <c r="AA66" s="108">
        <f>K66</f>
        <v>0.02</v>
      </c>
      <c r="AB66" s="71">
        <f>Z66*AA66</f>
        <v>32</v>
      </c>
      <c r="AC66" s="104"/>
      <c r="AD66" s="104"/>
      <c r="AE66" s="104"/>
      <c r="AF66" s="104"/>
      <c r="AG66" s="104"/>
      <c r="AH66" s="104"/>
      <c r="AI66" s="104"/>
      <c r="AJ66" s="70"/>
      <c r="AK66" s="54"/>
    </row>
    <row r="67" spans="1:37" ht="25.5" x14ac:dyDescent="0.25">
      <c r="A67" s="67"/>
      <c r="B67" s="68"/>
      <c r="C67" s="57" t="s">
        <v>333</v>
      </c>
      <c r="D67" s="58" t="s">
        <v>338</v>
      </c>
      <c r="E67" s="54" t="s">
        <v>484</v>
      </c>
      <c r="F67" s="58" t="s">
        <v>337</v>
      </c>
      <c r="G67" s="58" t="s">
        <v>383</v>
      </c>
      <c r="H67" s="85">
        <v>0.17</v>
      </c>
      <c r="I67" s="85">
        <v>7.0000000000000007E-2</v>
      </c>
      <c r="J67" s="85"/>
      <c r="K67" s="69">
        <v>0.02</v>
      </c>
      <c r="L67" s="90">
        <v>1000</v>
      </c>
      <c r="M67" s="93"/>
      <c r="N67" s="93"/>
      <c r="O67" s="52"/>
      <c r="P67" s="96">
        <f t="shared" si="21"/>
        <v>1000</v>
      </c>
      <c r="Q67" s="99">
        <f>I67</f>
        <v>7.0000000000000007E-2</v>
      </c>
      <c r="R67" s="102">
        <f t="shared" si="20"/>
        <v>70</v>
      </c>
      <c r="S67" s="102"/>
      <c r="T67" s="104"/>
      <c r="U67" s="70"/>
      <c r="V67" s="111">
        <v>0.6</v>
      </c>
      <c r="W67" s="116">
        <f xml:space="preserve"> P67+(P67*V67)</f>
        <v>1600</v>
      </c>
      <c r="X67" s="108">
        <f>H67+K67</f>
        <v>0.19</v>
      </c>
      <c r="Y67" s="118">
        <f>(W67*X67)-R67</f>
        <v>234</v>
      </c>
      <c r="Z67" s="116">
        <f>W67</f>
        <v>1600</v>
      </c>
      <c r="AA67" s="108">
        <f>K67</f>
        <v>0.02</v>
      </c>
      <c r="AB67" s="71">
        <f>Z67*AA67</f>
        <v>32</v>
      </c>
      <c r="AC67" s="104"/>
      <c r="AD67" s="104"/>
      <c r="AE67" s="104"/>
      <c r="AF67" s="104"/>
      <c r="AG67" s="104"/>
      <c r="AH67" s="104"/>
      <c r="AI67" s="104"/>
      <c r="AJ67" s="70"/>
      <c r="AK67" s="54" t="s">
        <v>347</v>
      </c>
    </row>
    <row r="68" spans="1:37" x14ac:dyDescent="0.25">
      <c r="A68" s="67"/>
      <c r="B68" s="68"/>
      <c r="C68" s="57" t="s">
        <v>333</v>
      </c>
      <c r="D68" s="58" t="s">
        <v>338</v>
      </c>
      <c r="E68" s="54" t="s">
        <v>351</v>
      </c>
      <c r="F68" s="58" t="s">
        <v>337</v>
      </c>
      <c r="G68" s="58" t="s">
        <v>383</v>
      </c>
      <c r="H68" s="85">
        <v>0.17</v>
      </c>
      <c r="I68" s="85">
        <v>7.0000000000000007E-2</v>
      </c>
      <c r="J68" s="85"/>
      <c r="K68" s="69">
        <v>0.02</v>
      </c>
      <c r="L68" s="90">
        <v>1000</v>
      </c>
      <c r="M68" s="93"/>
      <c r="N68" s="93"/>
      <c r="O68" s="52"/>
      <c r="P68" s="96">
        <f t="shared" si="21"/>
        <v>1000</v>
      </c>
      <c r="Q68" s="99">
        <f>I68</f>
        <v>7.0000000000000007E-2</v>
      </c>
      <c r="R68" s="102">
        <f t="shared" si="20"/>
        <v>70</v>
      </c>
      <c r="S68" s="102"/>
      <c r="T68" s="104"/>
      <c r="U68" s="70"/>
      <c r="V68" s="111">
        <v>0.6</v>
      </c>
      <c r="W68" s="116">
        <f xml:space="preserve"> P68+(P68*V68)</f>
        <v>1600</v>
      </c>
      <c r="X68" s="108">
        <f>H68+K68</f>
        <v>0.19</v>
      </c>
      <c r="Y68" s="118">
        <f>(W68*X68)-R68</f>
        <v>234</v>
      </c>
      <c r="Z68" s="116">
        <f>W68</f>
        <v>1600</v>
      </c>
      <c r="AA68" s="108">
        <f>K68</f>
        <v>0.02</v>
      </c>
      <c r="AB68" s="71">
        <f>Z68*AA68</f>
        <v>32</v>
      </c>
      <c r="AC68" s="104"/>
      <c r="AD68" s="104"/>
      <c r="AE68" s="104"/>
      <c r="AF68" s="104"/>
      <c r="AG68" s="104"/>
      <c r="AH68" s="104"/>
      <c r="AI68" s="104"/>
      <c r="AJ68" s="70"/>
      <c r="AK68" s="54"/>
    </row>
    <row r="69" spans="1:37" x14ac:dyDescent="0.25">
      <c r="A69" s="67"/>
      <c r="B69" s="68"/>
      <c r="C69" s="57" t="s">
        <v>333</v>
      </c>
      <c r="D69" s="58" t="s">
        <v>338</v>
      </c>
      <c r="E69" s="54" t="s">
        <v>352</v>
      </c>
      <c r="F69" s="58" t="s">
        <v>337</v>
      </c>
      <c r="G69" s="58" t="s">
        <v>383</v>
      </c>
      <c r="H69" s="85">
        <v>0.17</v>
      </c>
      <c r="I69" s="85">
        <v>7.0000000000000007E-2</v>
      </c>
      <c r="J69" s="85"/>
      <c r="K69" s="69">
        <v>0.02</v>
      </c>
      <c r="L69" s="90">
        <v>1000</v>
      </c>
      <c r="M69" s="93"/>
      <c r="N69" s="93"/>
      <c r="O69" s="52"/>
      <c r="P69" s="96">
        <f t="shared" si="21"/>
        <v>1000</v>
      </c>
      <c r="Q69" s="99">
        <f>I69</f>
        <v>7.0000000000000007E-2</v>
      </c>
      <c r="R69" s="102">
        <f t="shared" si="20"/>
        <v>70</v>
      </c>
      <c r="S69" s="104"/>
      <c r="T69" s="104"/>
      <c r="U69" s="70"/>
      <c r="V69" s="234"/>
      <c r="W69" s="235"/>
      <c r="X69" s="235"/>
      <c r="Y69" s="236"/>
      <c r="Z69" s="235"/>
      <c r="AA69" s="235"/>
      <c r="AB69" s="237"/>
      <c r="AC69" s="102">
        <f>SUM(L69:O69)</f>
        <v>1000</v>
      </c>
      <c r="AD69" s="106">
        <f>H69+K69</f>
        <v>0.19</v>
      </c>
      <c r="AE69" s="102">
        <f t="shared" ref="AE69" si="22">(AC69*AD69)-R69</f>
        <v>120</v>
      </c>
      <c r="AF69" s="102">
        <f>SUM(L69:O69)</f>
        <v>1000</v>
      </c>
      <c r="AG69" s="266">
        <f>K68</f>
        <v>0.02</v>
      </c>
      <c r="AH69" s="102">
        <f>AF69*AG69</f>
        <v>20</v>
      </c>
      <c r="AI69" s="102"/>
      <c r="AJ69" s="53"/>
      <c r="AK69" s="54"/>
    </row>
    <row r="70" spans="1:37" x14ac:dyDescent="0.25">
      <c r="A70" s="67"/>
      <c r="B70" s="68"/>
      <c r="C70" s="57" t="s">
        <v>481</v>
      </c>
      <c r="D70" s="58" t="s">
        <v>338</v>
      </c>
      <c r="E70" s="54" t="s">
        <v>363</v>
      </c>
      <c r="F70" s="58" t="s">
        <v>383</v>
      </c>
      <c r="G70" s="58" t="s">
        <v>383</v>
      </c>
      <c r="H70" s="85">
        <v>0.17</v>
      </c>
      <c r="I70" s="85"/>
      <c r="J70" s="85"/>
      <c r="K70" s="69">
        <v>0.02</v>
      </c>
      <c r="L70" s="90">
        <v>1000</v>
      </c>
      <c r="M70" s="93"/>
      <c r="N70" s="93"/>
      <c r="O70" s="52"/>
      <c r="P70" s="96">
        <f t="shared" si="21"/>
        <v>1000</v>
      </c>
      <c r="Q70" s="99">
        <f>H70+K70</f>
        <v>0.19</v>
      </c>
      <c r="R70" s="102">
        <f t="shared" si="20"/>
        <v>190</v>
      </c>
      <c r="S70" s="102">
        <f>SUM(L70:O70)</f>
        <v>1000</v>
      </c>
      <c r="T70" s="106">
        <f>K70</f>
        <v>0.02</v>
      </c>
      <c r="U70" s="53">
        <f>S70*T70</f>
        <v>20</v>
      </c>
      <c r="V70" s="112"/>
      <c r="W70" s="109"/>
      <c r="X70" s="109"/>
      <c r="Y70" s="119"/>
      <c r="Z70" s="109"/>
      <c r="AA70" s="109"/>
      <c r="AB70" s="72"/>
      <c r="AC70" s="102"/>
      <c r="AD70" s="106"/>
      <c r="AE70" s="102"/>
      <c r="AF70" s="102"/>
      <c r="AG70" s="106"/>
      <c r="AH70" s="102"/>
      <c r="AI70" s="102"/>
      <c r="AJ70" s="53"/>
      <c r="AK70" s="54"/>
    </row>
    <row r="71" spans="1:37" x14ac:dyDescent="0.25">
      <c r="A71" s="67"/>
      <c r="B71" s="68"/>
      <c r="C71" s="57" t="s">
        <v>328</v>
      </c>
      <c r="D71" s="58" t="s">
        <v>340</v>
      </c>
      <c r="E71" s="54" t="s">
        <v>364</v>
      </c>
      <c r="F71" s="58" t="s">
        <v>383</v>
      </c>
      <c r="G71" s="58" t="s">
        <v>383</v>
      </c>
      <c r="H71" s="85">
        <v>0.17</v>
      </c>
      <c r="I71" s="87"/>
      <c r="J71" s="87"/>
      <c r="K71" s="69">
        <v>0.02</v>
      </c>
      <c r="L71" s="90">
        <v>1000</v>
      </c>
      <c r="M71" s="93"/>
      <c r="N71" s="93"/>
      <c r="O71" s="52"/>
      <c r="P71" s="96">
        <f t="shared" si="21"/>
        <v>1000</v>
      </c>
      <c r="Q71" s="99">
        <f>H71+K71</f>
        <v>0.19</v>
      </c>
      <c r="R71" s="102">
        <f t="shared" si="20"/>
        <v>190</v>
      </c>
      <c r="S71" s="102">
        <f>SUM(L71:O71)</f>
        <v>1000</v>
      </c>
      <c r="T71" s="106">
        <f>K71</f>
        <v>0.02</v>
      </c>
      <c r="U71" s="53">
        <f>S71*T71</f>
        <v>20</v>
      </c>
      <c r="V71" s="111"/>
      <c r="W71" s="116"/>
      <c r="X71" s="108"/>
      <c r="Y71" s="118"/>
      <c r="Z71" s="116"/>
      <c r="AA71" s="108"/>
      <c r="AB71" s="71"/>
      <c r="AC71" s="102"/>
      <c r="AD71" s="104"/>
      <c r="AE71" s="102"/>
      <c r="AF71" s="102"/>
      <c r="AG71" s="106"/>
      <c r="AH71" s="102"/>
      <c r="AI71" s="102"/>
      <c r="AJ71" s="53"/>
      <c r="AK71" s="54"/>
    </row>
    <row r="72" spans="1:37" x14ac:dyDescent="0.25">
      <c r="A72" s="67"/>
      <c r="B72" s="68"/>
      <c r="C72" s="57" t="s">
        <v>328</v>
      </c>
      <c r="D72" s="58" t="s">
        <v>340</v>
      </c>
      <c r="E72" s="54" t="s">
        <v>365</v>
      </c>
      <c r="F72" s="58" t="s">
        <v>383</v>
      </c>
      <c r="G72" s="58" t="s">
        <v>341</v>
      </c>
      <c r="H72" s="85">
        <v>0.18</v>
      </c>
      <c r="I72" s="85">
        <v>0.12</v>
      </c>
      <c r="J72" s="85"/>
      <c r="K72" s="69">
        <v>0.02</v>
      </c>
      <c r="L72" s="90">
        <v>1000</v>
      </c>
      <c r="M72" s="93"/>
      <c r="N72" s="93"/>
      <c r="O72" s="52"/>
      <c r="P72" s="96">
        <f t="shared" si="21"/>
        <v>1000</v>
      </c>
      <c r="Q72" s="99">
        <f>I72</f>
        <v>0.12</v>
      </c>
      <c r="R72" s="102">
        <f t="shared" si="20"/>
        <v>120</v>
      </c>
      <c r="S72" s="102"/>
      <c r="T72" s="106"/>
      <c r="U72" s="53"/>
      <c r="V72" s="112"/>
      <c r="W72" s="109"/>
      <c r="X72" s="109"/>
      <c r="Y72" s="119"/>
      <c r="Z72" s="109"/>
      <c r="AA72" s="109"/>
      <c r="AB72" s="72"/>
      <c r="AC72" s="102">
        <f>SUM(L72:O72)</f>
        <v>1000</v>
      </c>
      <c r="AD72" s="106">
        <f>H72+K72</f>
        <v>0.19999999999999998</v>
      </c>
      <c r="AE72" s="102">
        <f t="shared" ref="AE72" si="23">(AC72*AD72)-R72</f>
        <v>79.999999999999972</v>
      </c>
      <c r="AF72" s="102">
        <f>SUM(L72:O72)</f>
        <v>1000</v>
      </c>
      <c r="AG72" s="266">
        <f>K71</f>
        <v>0.02</v>
      </c>
      <c r="AH72" s="102">
        <f>AF72*AG72</f>
        <v>20</v>
      </c>
      <c r="AI72" s="102"/>
      <c r="AJ72" s="53"/>
      <c r="AK72" s="54"/>
    </row>
    <row r="73" spans="1:37" x14ac:dyDescent="0.25">
      <c r="A73" s="67"/>
      <c r="B73" s="68"/>
      <c r="C73" s="57" t="s">
        <v>333</v>
      </c>
      <c r="D73" s="58" t="s">
        <v>339</v>
      </c>
      <c r="E73" s="54" t="s">
        <v>366</v>
      </c>
      <c r="F73" s="58" t="s">
        <v>383</v>
      </c>
      <c r="G73" s="58" t="s">
        <v>337</v>
      </c>
      <c r="H73" s="85">
        <v>0.18</v>
      </c>
      <c r="I73" s="85">
        <v>0.12</v>
      </c>
      <c r="J73" s="85"/>
      <c r="K73" s="69">
        <v>0.02</v>
      </c>
      <c r="L73" s="90">
        <v>1000</v>
      </c>
      <c r="M73" s="93"/>
      <c r="N73" s="93"/>
      <c r="O73" s="52"/>
      <c r="P73" s="96">
        <f t="shared" si="21"/>
        <v>1000</v>
      </c>
      <c r="Q73" s="99">
        <f>I73</f>
        <v>0.12</v>
      </c>
      <c r="R73" s="102">
        <f t="shared" si="20"/>
        <v>120</v>
      </c>
      <c r="S73" s="102"/>
      <c r="T73" s="106"/>
      <c r="U73" s="53"/>
      <c r="V73" s="111">
        <v>0.6</v>
      </c>
      <c r="W73" s="116">
        <f xml:space="preserve"> P73+(P73*V73)</f>
        <v>1600</v>
      </c>
      <c r="X73" s="108">
        <f>H73+K73</f>
        <v>0.19999999999999998</v>
      </c>
      <c r="Y73" s="118">
        <f>(W73*X73)-R73</f>
        <v>200</v>
      </c>
      <c r="Z73" s="116">
        <f>W73</f>
        <v>1600</v>
      </c>
      <c r="AA73" s="108">
        <f>K73</f>
        <v>0.02</v>
      </c>
      <c r="AB73" s="71">
        <f>Z73*AA73</f>
        <v>32</v>
      </c>
      <c r="AC73" s="102"/>
      <c r="AD73" s="104"/>
      <c r="AE73" s="102"/>
      <c r="AF73" s="102"/>
      <c r="AG73" s="106"/>
      <c r="AH73" s="102"/>
      <c r="AI73" s="102"/>
      <c r="AJ73" s="53"/>
      <c r="AK73" s="54"/>
    </row>
    <row r="74" spans="1:37" x14ac:dyDescent="0.25">
      <c r="A74" s="67"/>
      <c r="B74" s="68"/>
      <c r="C74" s="214" t="s">
        <v>328</v>
      </c>
      <c r="D74" s="215" t="s">
        <v>339</v>
      </c>
      <c r="E74" s="216" t="s">
        <v>367</v>
      </c>
      <c r="F74" s="215" t="s">
        <v>383</v>
      </c>
      <c r="G74" s="215" t="s">
        <v>337</v>
      </c>
      <c r="H74" s="217">
        <v>0.17</v>
      </c>
      <c r="I74" s="217">
        <v>0.12</v>
      </c>
      <c r="J74" s="217"/>
      <c r="K74" s="218">
        <v>0.02</v>
      </c>
      <c r="L74" s="219">
        <v>1000</v>
      </c>
      <c r="M74" s="220"/>
      <c r="N74" s="220"/>
      <c r="O74" s="221"/>
      <c r="P74" s="222">
        <f t="shared" si="21"/>
        <v>1000</v>
      </c>
      <c r="Q74" s="223">
        <f>I74</f>
        <v>0.12</v>
      </c>
      <c r="R74" s="224">
        <f t="shared" si="20"/>
        <v>120</v>
      </c>
      <c r="S74" s="224"/>
      <c r="T74" s="225"/>
      <c r="U74" s="226"/>
      <c r="V74" s="227"/>
      <c r="W74" s="228"/>
      <c r="X74" s="229"/>
      <c r="Y74" s="230"/>
      <c r="Z74" s="228"/>
      <c r="AA74" s="229"/>
      <c r="AB74" s="231"/>
      <c r="AC74" s="224"/>
      <c r="AD74" s="232"/>
      <c r="AE74" s="224"/>
      <c r="AF74" s="224"/>
      <c r="AG74" s="225"/>
      <c r="AH74" s="224"/>
      <c r="AI74" s="224"/>
      <c r="AJ74" s="226"/>
      <c r="AK74" s="216" t="s">
        <v>513</v>
      </c>
    </row>
    <row r="75" spans="1:37" x14ac:dyDescent="0.25">
      <c r="A75" s="67"/>
      <c r="B75" s="68"/>
      <c r="C75" s="57" t="s">
        <v>333</v>
      </c>
      <c r="D75" s="58" t="s">
        <v>339</v>
      </c>
      <c r="E75" s="54" t="s">
        <v>368</v>
      </c>
      <c r="F75" s="58" t="s">
        <v>383</v>
      </c>
      <c r="G75" s="58" t="s">
        <v>383</v>
      </c>
      <c r="H75" s="85">
        <v>0.17</v>
      </c>
      <c r="I75" s="85">
        <v>0.12</v>
      </c>
      <c r="J75" s="85"/>
      <c r="K75" s="69">
        <v>0.02</v>
      </c>
      <c r="L75" s="90">
        <v>1000</v>
      </c>
      <c r="M75" s="93"/>
      <c r="N75" s="93"/>
      <c r="O75" s="52"/>
      <c r="P75" s="96">
        <f t="shared" si="21"/>
        <v>1000</v>
      </c>
      <c r="Q75" s="99">
        <f>H75+K75</f>
        <v>0.19</v>
      </c>
      <c r="R75" s="102">
        <f t="shared" si="20"/>
        <v>190</v>
      </c>
      <c r="S75" s="102">
        <f>SUM(L75:O75)</f>
        <v>1000</v>
      </c>
      <c r="T75" s="106">
        <f>K75</f>
        <v>0.02</v>
      </c>
      <c r="U75" s="53">
        <f>S75*T75</f>
        <v>20</v>
      </c>
      <c r="V75" s="111">
        <v>0.6</v>
      </c>
      <c r="W75" s="116">
        <f xml:space="preserve"> P75+(P75*V75)</f>
        <v>1600</v>
      </c>
      <c r="X75" s="108">
        <f>H75+K75</f>
        <v>0.19</v>
      </c>
      <c r="Y75" s="118">
        <f>(W75*X75)-R75</f>
        <v>114</v>
      </c>
      <c r="Z75" s="116">
        <f>W75</f>
        <v>1600</v>
      </c>
      <c r="AA75" s="108">
        <f>K75</f>
        <v>0.02</v>
      </c>
      <c r="AB75" s="71">
        <f>Z75*AA75</f>
        <v>32</v>
      </c>
      <c r="AC75" s="104"/>
      <c r="AD75" s="104"/>
      <c r="AE75" s="104"/>
      <c r="AF75" s="104"/>
      <c r="AG75" s="104"/>
      <c r="AH75" s="104"/>
      <c r="AI75" s="104"/>
      <c r="AJ75" s="70"/>
      <c r="AK75" s="54"/>
    </row>
    <row r="76" spans="1:37" ht="15.75" thickBot="1" x14ac:dyDescent="0.3">
      <c r="A76" s="73"/>
      <c r="B76" s="74"/>
      <c r="C76" s="75" t="s">
        <v>328</v>
      </c>
      <c r="D76" s="76" t="s">
        <v>339</v>
      </c>
      <c r="E76" s="77" t="s">
        <v>369</v>
      </c>
      <c r="F76" s="76" t="s">
        <v>383</v>
      </c>
      <c r="G76" s="76" t="s">
        <v>384</v>
      </c>
      <c r="H76" s="86">
        <v>0.17</v>
      </c>
      <c r="I76" s="88"/>
      <c r="J76" s="88"/>
      <c r="K76" s="79">
        <v>0.02</v>
      </c>
      <c r="L76" s="91">
        <v>1000</v>
      </c>
      <c r="M76" s="94"/>
      <c r="N76" s="94"/>
      <c r="O76" s="78"/>
      <c r="P76" s="97">
        <f t="shared" si="21"/>
        <v>1000</v>
      </c>
      <c r="Q76" s="100">
        <f>H76+K76</f>
        <v>0.19</v>
      </c>
      <c r="R76" s="103">
        <f t="shared" si="20"/>
        <v>190</v>
      </c>
      <c r="S76" s="103">
        <f>SUM(L76:O76)</f>
        <v>1000</v>
      </c>
      <c r="T76" s="107">
        <f>K76</f>
        <v>0.02</v>
      </c>
      <c r="U76" s="80">
        <f>S76*T76</f>
        <v>20</v>
      </c>
      <c r="V76" s="113"/>
      <c r="W76" s="115"/>
      <c r="X76" s="115"/>
      <c r="Y76" s="120"/>
      <c r="Z76" s="115"/>
      <c r="AA76" s="115"/>
      <c r="AB76" s="81"/>
      <c r="AC76" s="103"/>
      <c r="AD76" s="122"/>
      <c r="AE76" s="103"/>
      <c r="AF76" s="103"/>
      <c r="AG76" s="107"/>
      <c r="AH76" s="122"/>
      <c r="AI76" s="122"/>
      <c r="AJ76" s="82"/>
      <c r="AK76" s="77"/>
    </row>
    <row r="77" spans="1:37" x14ac:dyDescent="0.25">
      <c r="A77" s="123" t="s">
        <v>476</v>
      </c>
      <c r="B77" s="124" t="s">
        <v>253</v>
      </c>
      <c r="C77" s="59" t="s">
        <v>328</v>
      </c>
      <c r="D77" s="60" t="s">
        <v>338</v>
      </c>
      <c r="E77" s="61" t="s">
        <v>348</v>
      </c>
      <c r="F77" s="60" t="s">
        <v>335</v>
      </c>
      <c r="G77" s="60" t="s">
        <v>485</v>
      </c>
      <c r="H77" s="84">
        <v>0.17</v>
      </c>
      <c r="I77" s="84"/>
      <c r="J77" s="84"/>
      <c r="K77" s="63">
        <v>0.02</v>
      </c>
      <c r="L77" s="89">
        <v>1000</v>
      </c>
      <c r="M77" s="92"/>
      <c r="N77" s="92"/>
      <c r="O77" s="62"/>
      <c r="P77" s="95">
        <f>SUM(L77:O77)/((100%-(H77+K77)))</f>
        <v>1234.5679012345679</v>
      </c>
      <c r="Q77" s="98">
        <f>H77+K77</f>
        <v>0.19</v>
      </c>
      <c r="R77" s="101">
        <f t="shared" si="20"/>
        <v>234.5679012345679</v>
      </c>
      <c r="S77" s="101">
        <f>P77</f>
        <v>1234.5679012345679</v>
      </c>
      <c r="T77" s="105">
        <f>K77</f>
        <v>0.02</v>
      </c>
      <c r="U77" s="64">
        <f>S77*T77</f>
        <v>24.691358024691358</v>
      </c>
      <c r="V77" s="110"/>
      <c r="W77" s="114"/>
      <c r="X77" s="114"/>
      <c r="Y77" s="117"/>
      <c r="Z77" s="114"/>
      <c r="AA77" s="114"/>
      <c r="AB77" s="65"/>
      <c r="AC77" s="121"/>
      <c r="AD77" s="121"/>
      <c r="AE77" s="121"/>
      <c r="AF77" s="121"/>
      <c r="AG77" s="121"/>
      <c r="AH77" s="121"/>
      <c r="AI77" s="121"/>
      <c r="AJ77" s="66"/>
      <c r="AK77" s="61"/>
    </row>
    <row r="78" spans="1:37" x14ac:dyDescent="0.25">
      <c r="A78" s="67" t="s">
        <v>381</v>
      </c>
      <c r="B78" s="68"/>
      <c r="C78" s="57" t="s">
        <v>328</v>
      </c>
      <c r="D78" s="58" t="s">
        <v>338</v>
      </c>
      <c r="E78" s="54" t="s">
        <v>349</v>
      </c>
      <c r="F78" s="58" t="s">
        <v>337</v>
      </c>
      <c r="G78" s="58" t="s">
        <v>485</v>
      </c>
      <c r="H78" s="85">
        <v>0.17</v>
      </c>
      <c r="I78" s="85">
        <v>7.0000000000000007E-2</v>
      </c>
      <c r="J78" s="85"/>
      <c r="K78" s="69">
        <v>0.02</v>
      </c>
      <c r="L78" s="90">
        <v>1000</v>
      </c>
      <c r="M78" s="93"/>
      <c r="N78" s="93"/>
      <c r="O78" s="52"/>
      <c r="P78" s="96">
        <f t="shared" ref="P78:P88" si="24">SUM(L78:O78)</f>
        <v>1000</v>
      </c>
      <c r="Q78" s="99">
        <f>I78</f>
        <v>7.0000000000000007E-2</v>
      </c>
      <c r="R78" s="102">
        <f t="shared" si="20"/>
        <v>70</v>
      </c>
      <c r="S78" s="104"/>
      <c r="T78" s="104"/>
      <c r="U78" s="70"/>
      <c r="V78" s="111">
        <v>0.6</v>
      </c>
      <c r="W78" s="116">
        <f xml:space="preserve"> P78+(P78*V78)</f>
        <v>1600</v>
      </c>
      <c r="X78" s="108">
        <f>H78+K78</f>
        <v>0.19</v>
      </c>
      <c r="Y78" s="118">
        <f>(W78*X78)-R78</f>
        <v>234</v>
      </c>
      <c r="Z78" s="116">
        <f>W78</f>
        <v>1600</v>
      </c>
      <c r="AA78" s="108">
        <f>K78</f>
        <v>0.02</v>
      </c>
      <c r="AB78" s="71">
        <f>Z78*AA78</f>
        <v>32</v>
      </c>
      <c r="AC78" s="104"/>
      <c r="AD78" s="104"/>
      <c r="AE78" s="104"/>
      <c r="AF78" s="104"/>
      <c r="AG78" s="104"/>
      <c r="AH78" s="104"/>
      <c r="AI78" s="104"/>
      <c r="AJ78" s="70"/>
      <c r="AK78" s="54"/>
    </row>
    <row r="79" spans="1:37" ht="25.5" x14ac:dyDescent="0.25">
      <c r="A79" s="67"/>
      <c r="B79" s="68"/>
      <c r="C79" s="57" t="s">
        <v>333</v>
      </c>
      <c r="D79" s="58" t="s">
        <v>338</v>
      </c>
      <c r="E79" s="54" t="s">
        <v>484</v>
      </c>
      <c r="F79" s="58" t="s">
        <v>337</v>
      </c>
      <c r="G79" s="58" t="s">
        <v>485</v>
      </c>
      <c r="H79" s="85">
        <v>0.17</v>
      </c>
      <c r="I79" s="85">
        <v>7.0000000000000007E-2</v>
      </c>
      <c r="J79" s="85"/>
      <c r="K79" s="69">
        <v>0.02</v>
      </c>
      <c r="L79" s="90">
        <v>1000</v>
      </c>
      <c r="M79" s="93"/>
      <c r="N79" s="93"/>
      <c r="O79" s="52"/>
      <c r="P79" s="96">
        <f t="shared" si="24"/>
        <v>1000</v>
      </c>
      <c r="Q79" s="99">
        <f>I79</f>
        <v>7.0000000000000007E-2</v>
      </c>
      <c r="R79" s="102">
        <f t="shared" si="20"/>
        <v>70</v>
      </c>
      <c r="S79" s="102"/>
      <c r="T79" s="104"/>
      <c r="U79" s="70"/>
      <c r="V79" s="111">
        <v>0.6</v>
      </c>
      <c r="W79" s="116">
        <f xml:space="preserve"> P79+(P79*V79)</f>
        <v>1600</v>
      </c>
      <c r="X79" s="108">
        <f>H79+K79</f>
        <v>0.19</v>
      </c>
      <c r="Y79" s="118">
        <f>(W79*X79)-R79</f>
        <v>234</v>
      </c>
      <c r="Z79" s="116">
        <f>W79</f>
        <v>1600</v>
      </c>
      <c r="AA79" s="108">
        <f>K79</f>
        <v>0.02</v>
      </c>
      <c r="AB79" s="71">
        <f>Z79*AA79</f>
        <v>32</v>
      </c>
      <c r="AC79" s="104"/>
      <c r="AD79" s="104"/>
      <c r="AE79" s="104"/>
      <c r="AF79" s="104"/>
      <c r="AG79" s="104"/>
      <c r="AH79" s="104"/>
      <c r="AI79" s="104"/>
      <c r="AJ79" s="70"/>
      <c r="AK79" s="54" t="s">
        <v>347</v>
      </c>
    </row>
    <row r="80" spans="1:37" x14ac:dyDescent="0.25">
      <c r="A80" s="67"/>
      <c r="B80" s="68"/>
      <c r="C80" s="57" t="s">
        <v>333</v>
      </c>
      <c r="D80" s="58" t="s">
        <v>338</v>
      </c>
      <c r="E80" s="54" t="s">
        <v>351</v>
      </c>
      <c r="F80" s="58" t="s">
        <v>337</v>
      </c>
      <c r="G80" s="58" t="s">
        <v>485</v>
      </c>
      <c r="H80" s="85">
        <v>0.17</v>
      </c>
      <c r="I80" s="85">
        <v>7.0000000000000007E-2</v>
      </c>
      <c r="J80" s="85"/>
      <c r="K80" s="69">
        <v>0.02</v>
      </c>
      <c r="L80" s="90">
        <v>1000</v>
      </c>
      <c r="M80" s="93"/>
      <c r="N80" s="93"/>
      <c r="O80" s="52"/>
      <c r="P80" s="96">
        <f t="shared" si="24"/>
        <v>1000</v>
      </c>
      <c r="Q80" s="99">
        <f>I80</f>
        <v>7.0000000000000007E-2</v>
      </c>
      <c r="R80" s="102">
        <f t="shared" si="20"/>
        <v>70</v>
      </c>
      <c r="S80" s="102"/>
      <c r="T80" s="104"/>
      <c r="U80" s="70"/>
      <c r="V80" s="111">
        <v>0.6</v>
      </c>
      <c r="W80" s="116">
        <f xml:space="preserve"> P80+(P80*V80)</f>
        <v>1600</v>
      </c>
      <c r="X80" s="108">
        <f>H80+K80</f>
        <v>0.19</v>
      </c>
      <c r="Y80" s="118">
        <f>(W80*X80)-R80</f>
        <v>234</v>
      </c>
      <c r="Z80" s="116">
        <f>W80</f>
        <v>1600</v>
      </c>
      <c r="AA80" s="108">
        <f>K80</f>
        <v>0.02</v>
      </c>
      <c r="AB80" s="71">
        <f>Z80*AA80</f>
        <v>32</v>
      </c>
      <c r="AC80" s="104"/>
      <c r="AD80" s="104"/>
      <c r="AE80" s="104"/>
      <c r="AF80" s="104"/>
      <c r="AG80" s="104"/>
      <c r="AH80" s="104"/>
      <c r="AI80" s="104"/>
      <c r="AJ80" s="70"/>
      <c r="AK80" s="54"/>
    </row>
    <row r="81" spans="1:37" x14ac:dyDescent="0.25">
      <c r="A81" s="67"/>
      <c r="B81" s="68"/>
      <c r="C81" s="57" t="s">
        <v>481</v>
      </c>
      <c r="D81" s="58" t="s">
        <v>338</v>
      </c>
      <c r="E81" s="54" t="s">
        <v>352</v>
      </c>
      <c r="F81" s="58" t="s">
        <v>337</v>
      </c>
      <c r="G81" s="58" t="s">
        <v>485</v>
      </c>
      <c r="H81" s="85">
        <v>0.17</v>
      </c>
      <c r="I81" s="85">
        <v>7.0000000000000007E-2</v>
      </c>
      <c r="J81" s="85"/>
      <c r="K81" s="69">
        <v>0.02</v>
      </c>
      <c r="L81" s="90">
        <v>1000</v>
      </c>
      <c r="M81" s="93"/>
      <c r="N81" s="93"/>
      <c r="O81" s="52"/>
      <c r="P81" s="96">
        <f t="shared" si="24"/>
        <v>1000</v>
      </c>
      <c r="Q81" s="99">
        <f>I81</f>
        <v>7.0000000000000007E-2</v>
      </c>
      <c r="R81" s="102">
        <f t="shared" si="20"/>
        <v>70</v>
      </c>
      <c r="S81" s="104"/>
      <c r="T81" s="104"/>
      <c r="U81" s="70"/>
      <c r="V81" s="234"/>
      <c r="W81" s="235"/>
      <c r="X81" s="235"/>
      <c r="Y81" s="236"/>
      <c r="Z81" s="235"/>
      <c r="AA81" s="235"/>
      <c r="AB81" s="237"/>
      <c r="AC81" s="102">
        <f>SUM(L81:O81)</f>
        <v>1000</v>
      </c>
      <c r="AD81" s="106">
        <f>H81+K81</f>
        <v>0.19</v>
      </c>
      <c r="AE81" s="102">
        <f t="shared" ref="AE81" si="25">(AC81*AD81)-R81</f>
        <v>120</v>
      </c>
      <c r="AF81" s="102">
        <f>SUM(L81:O81)</f>
        <v>1000</v>
      </c>
      <c r="AG81" s="266">
        <f>K80</f>
        <v>0.02</v>
      </c>
      <c r="AH81" s="102">
        <f>AF81*AG81</f>
        <v>20</v>
      </c>
      <c r="AI81" s="102"/>
      <c r="AJ81" s="53"/>
      <c r="AK81" s="54"/>
    </row>
    <row r="82" spans="1:37" x14ac:dyDescent="0.25">
      <c r="A82" s="67"/>
      <c r="B82" s="68"/>
      <c r="C82" s="57" t="s">
        <v>481</v>
      </c>
      <c r="D82" s="58" t="s">
        <v>338</v>
      </c>
      <c r="E82" s="54" t="s">
        <v>363</v>
      </c>
      <c r="F82" s="58" t="s">
        <v>485</v>
      </c>
      <c r="G82" s="58" t="s">
        <v>485</v>
      </c>
      <c r="H82" s="85">
        <v>0.17</v>
      </c>
      <c r="I82" s="85"/>
      <c r="J82" s="85"/>
      <c r="K82" s="69">
        <v>0.02</v>
      </c>
      <c r="L82" s="90">
        <v>1000</v>
      </c>
      <c r="M82" s="93"/>
      <c r="N82" s="93"/>
      <c r="O82" s="52"/>
      <c r="P82" s="96">
        <f t="shared" si="24"/>
        <v>1000</v>
      </c>
      <c r="Q82" s="99">
        <f>H82+K82</f>
        <v>0.19</v>
      </c>
      <c r="R82" s="102">
        <f t="shared" si="20"/>
        <v>190</v>
      </c>
      <c r="S82" s="102">
        <f>SUM(L82:O82)</f>
        <v>1000</v>
      </c>
      <c r="T82" s="106">
        <f>K82</f>
        <v>0.02</v>
      </c>
      <c r="U82" s="53">
        <f>S82*T82</f>
        <v>20</v>
      </c>
      <c r="V82" s="112"/>
      <c r="W82" s="109"/>
      <c r="X82" s="109"/>
      <c r="Y82" s="119"/>
      <c r="Z82" s="109"/>
      <c r="AA82" s="109"/>
      <c r="AB82" s="72"/>
      <c r="AC82" s="102"/>
      <c r="AD82" s="106"/>
      <c r="AE82" s="102"/>
      <c r="AF82" s="102"/>
      <c r="AG82" s="106"/>
      <c r="AH82" s="102"/>
      <c r="AI82" s="102"/>
      <c r="AJ82" s="53"/>
      <c r="AK82" s="54"/>
    </row>
    <row r="83" spans="1:37" x14ac:dyDescent="0.25">
      <c r="A83" s="67"/>
      <c r="B83" s="68"/>
      <c r="C83" s="57" t="s">
        <v>328</v>
      </c>
      <c r="D83" s="58" t="s">
        <v>340</v>
      </c>
      <c r="E83" s="54" t="s">
        <v>364</v>
      </c>
      <c r="F83" s="58" t="s">
        <v>485</v>
      </c>
      <c r="G83" s="58" t="s">
        <v>485</v>
      </c>
      <c r="H83" s="85">
        <v>0.17</v>
      </c>
      <c r="I83" s="87"/>
      <c r="J83" s="87"/>
      <c r="K83" s="69">
        <v>0.02</v>
      </c>
      <c r="L83" s="90">
        <v>1000</v>
      </c>
      <c r="M83" s="93"/>
      <c r="N83" s="93"/>
      <c r="O83" s="52"/>
      <c r="P83" s="96">
        <f t="shared" si="24"/>
        <v>1000</v>
      </c>
      <c r="Q83" s="99">
        <f>H83+K83</f>
        <v>0.19</v>
      </c>
      <c r="R83" s="102">
        <f t="shared" si="20"/>
        <v>190</v>
      </c>
      <c r="S83" s="102">
        <f>SUM(L83:O83)</f>
        <v>1000</v>
      </c>
      <c r="T83" s="106">
        <f>K83</f>
        <v>0.02</v>
      </c>
      <c r="U83" s="53">
        <f>S83*T83</f>
        <v>20</v>
      </c>
      <c r="V83" s="111"/>
      <c r="W83" s="116"/>
      <c r="X83" s="108"/>
      <c r="Y83" s="118"/>
      <c r="Z83" s="116"/>
      <c r="AA83" s="108"/>
      <c r="AB83" s="71"/>
      <c r="AC83" s="102"/>
      <c r="AD83" s="104"/>
      <c r="AE83" s="102"/>
      <c r="AF83" s="102"/>
      <c r="AG83" s="106"/>
      <c r="AH83" s="102"/>
      <c r="AI83" s="102"/>
      <c r="AJ83" s="53"/>
      <c r="AK83" s="54"/>
    </row>
    <row r="84" spans="1:37" x14ac:dyDescent="0.25">
      <c r="A84" s="67"/>
      <c r="B84" s="68"/>
      <c r="C84" s="57" t="s">
        <v>328</v>
      </c>
      <c r="D84" s="58" t="s">
        <v>340</v>
      </c>
      <c r="E84" s="54" t="s">
        <v>365</v>
      </c>
      <c r="F84" s="58" t="s">
        <v>485</v>
      </c>
      <c r="G84" s="58" t="s">
        <v>341</v>
      </c>
      <c r="H84" s="85">
        <v>0.17</v>
      </c>
      <c r="I84" s="85">
        <v>0.12</v>
      </c>
      <c r="J84" s="85"/>
      <c r="K84" s="69">
        <v>0.02</v>
      </c>
      <c r="L84" s="90">
        <v>1000</v>
      </c>
      <c r="M84" s="93"/>
      <c r="N84" s="93"/>
      <c r="O84" s="52"/>
      <c r="P84" s="96">
        <f t="shared" si="24"/>
        <v>1000</v>
      </c>
      <c r="Q84" s="99">
        <f>I84</f>
        <v>0.12</v>
      </c>
      <c r="R84" s="102">
        <f t="shared" si="20"/>
        <v>120</v>
      </c>
      <c r="S84" s="102"/>
      <c r="T84" s="106"/>
      <c r="U84" s="53"/>
      <c r="V84" s="112"/>
      <c r="W84" s="109"/>
      <c r="X84" s="109"/>
      <c r="Y84" s="119"/>
      <c r="Z84" s="109"/>
      <c r="AA84" s="109"/>
      <c r="AB84" s="72"/>
      <c r="AC84" s="102">
        <f>SUM(L84:O84)</f>
        <v>1000</v>
      </c>
      <c r="AD84" s="106">
        <f>H84+K84</f>
        <v>0.19</v>
      </c>
      <c r="AE84" s="102">
        <f t="shared" ref="AE84" si="26">(AC84*AD84)-R84</f>
        <v>70</v>
      </c>
      <c r="AF84" s="102">
        <f>SUM(L84:O84)</f>
        <v>1000</v>
      </c>
      <c r="AG84" s="266">
        <f>K83</f>
        <v>0.02</v>
      </c>
      <c r="AH84" s="102">
        <f>AF84*AG84</f>
        <v>20</v>
      </c>
      <c r="AI84" s="102"/>
      <c r="AJ84" s="53"/>
      <c r="AK84" s="54"/>
    </row>
    <row r="85" spans="1:37" x14ac:dyDescent="0.25">
      <c r="A85" s="67"/>
      <c r="B85" s="68"/>
      <c r="C85" s="57" t="s">
        <v>333</v>
      </c>
      <c r="D85" s="58" t="s">
        <v>339</v>
      </c>
      <c r="E85" s="54" t="s">
        <v>366</v>
      </c>
      <c r="F85" s="58" t="s">
        <v>485</v>
      </c>
      <c r="G85" s="58" t="s">
        <v>337</v>
      </c>
      <c r="H85" s="85">
        <v>0.18</v>
      </c>
      <c r="I85" s="85">
        <v>0.12</v>
      </c>
      <c r="J85" s="85"/>
      <c r="K85" s="69">
        <v>0.02</v>
      </c>
      <c r="L85" s="90">
        <v>1000</v>
      </c>
      <c r="M85" s="93"/>
      <c r="N85" s="93"/>
      <c r="O85" s="52"/>
      <c r="P85" s="96">
        <f t="shared" si="24"/>
        <v>1000</v>
      </c>
      <c r="Q85" s="99">
        <f>I85</f>
        <v>0.12</v>
      </c>
      <c r="R85" s="102">
        <f t="shared" si="20"/>
        <v>120</v>
      </c>
      <c r="S85" s="102"/>
      <c r="T85" s="106"/>
      <c r="U85" s="53"/>
      <c r="V85" s="111">
        <v>0.6</v>
      </c>
      <c r="W85" s="116">
        <f xml:space="preserve"> P85+(P85*V85)</f>
        <v>1600</v>
      </c>
      <c r="X85" s="108">
        <f>H85+K85</f>
        <v>0.19999999999999998</v>
      </c>
      <c r="Y85" s="118">
        <f>(W85*X85)-R85</f>
        <v>200</v>
      </c>
      <c r="Z85" s="116">
        <f>W85</f>
        <v>1600</v>
      </c>
      <c r="AA85" s="108">
        <f>K85</f>
        <v>0.02</v>
      </c>
      <c r="AB85" s="71">
        <f>Z85*AA85</f>
        <v>32</v>
      </c>
      <c r="AC85" s="102"/>
      <c r="AD85" s="104"/>
      <c r="AE85" s="102"/>
      <c r="AF85" s="102"/>
      <c r="AG85" s="106"/>
      <c r="AH85" s="102"/>
      <c r="AI85" s="102"/>
      <c r="AJ85" s="53"/>
      <c r="AK85" s="54"/>
    </row>
    <row r="86" spans="1:37" x14ac:dyDescent="0.25">
      <c r="A86" s="67"/>
      <c r="B86" s="68"/>
      <c r="C86" s="214" t="s">
        <v>328</v>
      </c>
      <c r="D86" s="215" t="s">
        <v>339</v>
      </c>
      <c r="E86" s="216" t="s">
        <v>367</v>
      </c>
      <c r="F86" s="215" t="s">
        <v>485</v>
      </c>
      <c r="G86" s="215" t="s">
        <v>337</v>
      </c>
      <c r="H86" s="217">
        <v>0.17</v>
      </c>
      <c r="I86" s="217">
        <v>0.12</v>
      </c>
      <c r="J86" s="217"/>
      <c r="K86" s="218">
        <v>0.02</v>
      </c>
      <c r="L86" s="219">
        <v>1000</v>
      </c>
      <c r="M86" s="220"/>
      <c r="N86" s="220"/>
      <c r="O86" s="221"/>
      <c r="P86" s="222">
        <f t="shared" si="24"/>
        <v>1000</v>
      </c>
      <c r="Q86" s="223">
        <f>I86</f>
        <v>0.12</v>
      </c>
      <c r="R86" s="224">
        <f t="shared" si="20"/>
        <v>120</v>
      </c>
      <c r="S86" s="224"/>
      <c r="T86" s="225"/>
      <c r="U86" s="226"/>
      <c r="V86" s="227"/>
      <c r="W86" s="228"/>
      <c r="X86" s="229"/>
      <c r="Y86" s="230"/>
      <c r="Z86" s="228"/>
      <c r="AA86" s="229"/>
      <c r="AB86" s="231"/>
      <c r="AC86" s="224"/>
      <c r="AD86" s="232"/>
      <c r="AE86" s="224"/>
      <c r="AF86" s="224"/>
      <c r="AG86" s="225"/>
      <c r="AH86" s="224"/>
      <c r="AI86" s="224"/>
      <c r="AJ86" s="226"/>
      <c r="AK86" s="216" t="s">
        <v>513</v>
      </c>
    </row>
    <row r="87" spans="1:37" x14ac:dyDescent="0.25">
      <c r="A87" s="67"/>
      <c r="B87" s="68"/>
      <c r="C87" s="57" t="s">
        <v>333</v>
      </c>
      <c r="D87" s="58" t="s">
        <v>339</v>
      </c>
      <c r="E87" s="54" t="s">
        <v>368</v>
      </c>
      <c r="F87" s="58" t="s">
        <v>485</v>
      </c>
      <c r="G87" s="58" t="s">
        <v>485</v>
      </c>
      <c r="H87" s="85">
        <v>0.17</v>
      </c>
      <c r="I87" s="85">
        <v>0.12</v>
      </c>
      <c r="J87" s="85"/>
      <c r="K87" s="69">
        <v>0.02</v>
      </c>
      <c r="L87" s="90">
        <v>1000</v>
      </c>
      <c r="M87" s="93"/>
      <c r="N87" s="93"/>
      <c r="O87" s="52"/>
      <c r="P87" s="96">
        <f t="shared" si="24"/>
        <v>1000</v>
      </c>
      <c r="Q87" s="99">
        <f>H87+K87</f>
        <v>0.19</v>
      </c>
      <c r="R87" s="102">
        <f t="shared" si="20"/>
        <v>190</v>
      </c>
      <c r="S87" s="102">
        <f>SUM(L87:O87)</f>
        <v>1000</v>
      </c>
      <c r="T87" s="106">
        <f>K87</f>
        <v>0.02</v>
      </c>
      <c r="U87" s="53">
        <f>S87*T87</f>
        <v>20</v>
      </c>
      <c r="V87" s="111">
        <v>0.6</v>
      </c>
      <c r="W87" s="116">
        <f xml:space="preserve"> P87+(P87*V87)</f>
        <v>1600</v>
      </c>
      <c r="X87" s="108">
        <f>H87+K87</f>
        <v>0.19</v>
      </c>
      <c r="Y87" s="118">
        <f>(W87*X87)-R87</f>
        <v>114</v>
      </c>
      <c r="Z87" s="116">
        <f>W87</f>
        <v>1600</v>
      </c>
      <c r="AA87" s="108">
        <f>K87</f>
        <v>0.02</v>
      </c>
      <c r="AB87" s="71">
        <f>Z87*AA87</f>
        <v>32</v>
      </c>
      <c r="AC87" s="104"/>
      <c r="AD87" s="104"/>
      <c r="AE87" s="104"/>
      <c r="AF87" s="104"/>
      <c r="AG87" s="104"/>
      <c r="AH87" s="104"/>
      <c r="AI87" s="104"/>
      <c r="AJ87" s="70"/>
      <c r="AK87" s="54"/>
    </row>
    <row r="88" spans="1:37" ht="15.75" thickBot="1" x14ac:dyDescent="0.3">
      <c r="A88" s="73"/>
      <c r="B88" s="74"/>
      <c r="C88" s="75" t="s">
        <v>328</v>
      </c>
      <c r="D88" s="76" t="s">
        <v>339</v>
      </c>
      <c r="E88" s="77" t="s">
        <v>369</v>
      </c>
      <c r="F88" s="76" t="s">
        <v>485</v>
      </c>
      <c r="G88" s="76" t="s">
        <v>486</v>
      </c>
      <c r="H88" s="86">
        <v>0.17</v>
      </c>
      <c r="I88" s="88"/>
      <c r="J88" s="88"/>
      <c r="K88" s="79">
        <v>0.02</v>
      </c>
      <c r="L88" s="91">
        <v>1000</v>
      </c>
      <c r="M88" s="94"/>
      <c r="N88" s="94"/>
      <c r="O88" s="78"/>
      <c r="P88" s="97">
        <f t="shared" si="24"/>
        <v>1000</v>
      </c>
      <c r="Q88" s="100">
        <f>H88+K88</f>
        <v>0.19</v>
      </c>
      <c r="R88" s="103">
        <f t="shared" si="20"/>
        <v>190</v>
      </c>
      <c r="S88" s="103">
        <f>SUM(L88:O88)</f>
        <v>1000</v>
      </c>
      <c r="T88" s="107">
        <f>K88</f>
        <v>0.02</v>
      </c>
      <c r="U88" s="80">
        <f>S88*T88</f>
        <v>20</v>
      </c>
      <c r="V88" s="113"/>
      <c r="W88" s="115"/>
      <c r="X88" s="115"/>
      <c r="Y88" s="120"/>
      <c r="Z88" s="115"/>
      <c r="AA88" s="115"/>
      <c r="AB88" s="81"/>
      <c r="AC88" s="103"/>
      <c r="AD88" s="122"/>
      <c r="AE88" s="103"/>
      <c r="AF88" s="103"/>
      <c r="AG88" s="107"/>
      <c r="AH88" s="122"/>
      <c r="AI88" s="122"/>
      <c r="AJ88" s="82"/>
      <c r="AK88" s="77"/>
    </row>
    <row r="89" spans="1:37" x14ac:dyDescent="0.25">
      <c r="A89" s="179" t="s">
        <v>92</v>
      </c>
      <c r="B89" s="180" t="s">
        <v>254</v>
      </c>
      <c r="C89" s="309" t="s">
        <v>328</v>
      </c>
      <c r="D89" s="310" t="s">
        <v>338</v>
      </c>
      <c r="E89" s="311" t="s">
        <v>348</v>
      </c>
      <c r="F89" s="60" t="s">
        <v>335</v>
      </c>
      <c r="G89" s="60" t="s">
        <v>334</v>
      </c>
      <c r="H89" s="84">
        <v>0.18</v>
      </c>
      <c r="I89" s="84"/>
      <c r="J89" s="84"/>
      <c r="K89" s="63">
        <v>0.02</v>
      </c>
      <c r="L89" s="89">
        <v>1000</v>
      </c>
      <c r="M89" s="92"/>
      <c r="N89" s="92"/>
      <c r="O89" s="62"/>
      <c r="P89" s="95">
        <f>SUM(L89:O89)/((100%-(H89+K89)))</f>
        <v>1250</v>
      </c>
      <c r="Q89" s="98">
        <f>H89+K89</f>
        <v>0.19999999999999998</v>
      </c>
      <c r="R89" s="101">
        <f t="shared" si="20"/>
        <v>249.99999999999997</v>
      </c>
      <c r="S89" s="101">
        <f>P89</f>
        <v>1250</v>
      </c>
      <c r="T89" s="105">
        <f>K89</f>
        <v>0.02</v>
      </c>
      <c r="U89" s="64">
        <f>S89*T89</f>
        <v>25</v>
      </c>
      <c r="V89" s="110"/>
      <c r="W89" s="114"/>
      <c r="X89" s="114"/>
      <c r="Y89" s="117"/>
      <c r="Z89" s="114"/>
      <c r="AA89" s="114"/>
      <c r="AB89" s="65"/>
      <c r="AC89" s="121"/>
      <c r="AD89" s="121"/>
      <c r="AE89" s="121"/>
      <c r="AF89" s="121"/>
      <c r="AG89" s="121"/>
      <c r="AH89" s="121"/>
      <c r="AI89" s="121"/>
      <c r="AJ89" s="66"/>
      <c r="AK89" s="61"/>
    </row>
    <row r="90" spans="1:37" x14ac:dyDescent="0.25">
      <c r="A90" s="67" t="s">
        <v>381</v>
      </c>
      <c r="B90" s="68"/>
      <c r="C90" s="289" t="s">
        <v>328</v>
      </c>
      <c r="D90" s="290" t="s">
        <v>338</v>
      </c>
      <c r="E90" s="291" t="s">
        <v>349</v>
      </c>
      <c r="F90" s="58" t="s">
        <v>337</v>
      </c>
      <c r="G90" s="58" t="s">
        <v>334</v>
      </c>
      <c r="H90" s="85">
        <v>0.18</v>
      </c>
      <c r="I90" s="85">
        <v>7.0000000000000007E-2</v>
      </c>
      <c r="J90" s="85"/>
      <c r="K90" s="69">
        <v>0.02</v>
      </c>
      <c r="L90" s="90">
        <v>1000</v>
      </c>
      <c r="M90" s="93"/>
      <c r="N90" s="93"/>
      <c r="O90" s="52"/>
      <c r="P90" s="96">
        <f t="shared" ref="P90:P100" si="27">SUM(L90:O90)</f>
        <v>1000</v>
      </c>
      <c r="Q90" s="99">
        <f>I90</f>
        <v>7.0000000000000007E-2</v>
      </c>
      <c r="R90" s="102">
        <f t="shared" si="20"/>
        <v>70</v>
      </c>
      <c r="S90" s="104"/>
      <c r="T90" s="104"/>
      <c r="U90" s="70"/>
      <c r="V90" s="111">
        <v>0.6</v>
      </c>
      <c r="W90" s="116">
        <f xml:space="preserve"> P90+(P90*V90)</f>
        <v>1600</v>
      </c>
      <c r="X90" s="108">
        <f>H90+K90</f>
        <v>0.19999999999999998</v>
      </c>
      <c r="Y90" s="118">
        <f>(W90*X90)-R90</f>
        <v>250</v>
      </c>
      <c r="Z90" s="116">
        <f>W90</f>
        <v>1600</v>
      </c>
      <c r="AA90" s="108">
        <f>K90</f>
        <v>0.02</v>
      </c>
      <c r="AB90" s="71">
        <f>Z90*AA90</f>
        <v>32</v>
      </c>
      <c r="AC90" s="104"/>
      <c r="AD90" s="104"/>
      <c r="AE90" s="104"/>
      <c r="AF90" s="104"/>
      <c r="AG90" s="104"/>
      <c r="AH90" s="104"/>
      <c r="AI90" s="104"/>
      <c r="AJ90" s="70"/>
      <c r="AK90" s="54"/>
    </row>
    <row r="91" spans="1:37" ht="25.5" x14ac:dyDescent="0.25">
      <c r="A91" s="67" t="s">
        <v>480</v>
      </c>
      <c r="B91" s="68"/>
      <c r="C91" s="289" t="s">
        <v>333</v>
      </c>
      <c r="D91" s="290" t="s">
        <v>338</v>
      </c>
      <c r="E91" s="291" t="s">
        <v>350</v>
      </c>
      <c r="F91" s="58" t="s">
        <v>337</v>
      </c>
      <c r="G91" s="58" t="s">
        <v>334</v>
      </c>
      <c r="H91" s="85">
        <v>0.18</v>
      </c>
      <c r="I91" s="85">
        <v>7.0000000000000007E-2</v>
      </c>
      <c r="J91" s="85"/>
      <c r="K91" s="69">
        <v>0.02</v>
      </c>
      <c r="L91" s="90">
        <v>1000</v>
      </c>
      <c r="M91" s="93"/>
      <c r="N91" s="93"/>
      <c r="O91" s="52"/>
      <c r="P91" s="96">
        <f t="shared" si="27"/>
        <v>1000</v>
      </c>
      <c r="Q91" s="99">
        <f>I91</f>
        <v>7.0000000000000007E-2</v>
      </c>
      <c r="R91" s="102">
        <f t="shared" si="20"/>
        <v>70</v>
      </c>
      <c r="S91" s="102"/>
      <c r="T91" s="104"/>
      <c r="U91" s="70"/>
      <c r="V91" s="111">
        <v>0.6</v>
      </c>
      <c r="W91" s="116">
        <f xml:space="preserve"> P91+(P91*V91)</f>
        <v>1600</v>
      </c>
      <c r="X91" s="108">
        <f>H91+K91</f>
        <v>0.19999999999999998</v>
      </c>
      <c r="Y91" s="118">
        <f>(W91*X91)-R91</f>
        <v>250</v>
      </c>
      <c r="Z91" s="116">
        <f>W91</f>
        <v>1600</v>
      </c>
      <c r="AA91" s="108">
        <f>K91</f>
        <v>0.02</v>
      </c>
      <c r="AB91" s="71">
        <f>Z91*AA91</f>
        <v>32</v>
      </c>
      <c r="AC91" s="104"/>
      <c r="AD91" s="104"/>
      <c r="AE91" s="104"/>
      <c r="AF91" s="104"/>
      <c r="AG91" s="104"/>
      <c r="AH91" s="104"/>
      <c r="AI91" s="104"/>
      <c r="AJ91" s="70"/>
      <c r="AK91" s="54" t="s">
        <v>347</v>
      </c>
    </row>
    <row r="92" spans="1:37" x14ac:dyDescent="0.25">
      <c r="A92" s="67"/>
      <c r="B92" s="68"/>
      <c r="C92" s="289" t="s">
        <v>333</v>
      </c>
      <c r="D92" s="290" t="s">
        <v>338</v>
      </c>
      <c r="E92" s="291" t="s">
        <v>351</v>
      </c>
      <c r="F92" s="58" t="s">
        <v>337</v>
      </c>
      <c r="G92" s="58" t="s">
        <v>334</v>
      </c>
      <c r="H92" s="85">
        <v>0.18</v>
      </c>
      <c r="I92" s="85">
        <v>7.0000000000000007E-2</v>
      </c>
      <c r="J92" s="85"/>
      <c r="K92" s="69">
        <v>0.02</v>
      </c>
      <c r="L92" s="90">
        <v>1000</v>
      </c>
      <c r="M92" s="93"/>
      <c r="N92" s="93"/>
      <c r="O92" s="52"/>
      <c r="P92" s="96">
        <f t="shared" si="27"/>
        <v>1000</v>
      </c>
      <c r="Q92" s="99">
        <f>I92</f>
        <v>7.0000000000000007E-2</v>
      </c>
      <c r="R92" s="102">
        <f t="shared" si="20"/>
        <v>70</v>
      </c>
      <c r="S92" s="102"/>
      <c r="T92" s="104"/>
      <c r="U92" s="70"/>
      <c r="V92" s="111">
        <v>0.6</v>
      </c>
      <c r="W92" s="116">
        <f xml:space="preserve"> P92+(P92*V92)</f>
        <v>1600</v>
      </c>
      <c r="X92" s="108">
        <f>H92+K92</f>
        <v>0.19999999999999998</v>
      </c>
      <c r="Y92" s="118">
        <f>(W92*X92)-R92</f>
        <v>250</v>
      </c>
      <c r="Z92" s="116">
        <f>W92</f>
        <v>1600</v>
      </c>
      <c r="AA92" s="108">
        <f>K92</f>
        <v>0.02</v>
      </c>
      <c r="AB92" s="71">
        <f>Z92*AA92</f>
        <v>32</v>
      </c>
      <c r="AC92" s="104"/>
      <c r="AD92" s="104"/>
      <c r="AE92" s="104"/>
      <c r="AF92" s="104"/>
      <c r="AG92" s="104"/>
      <c r="AH92" s="104"/>
      <c r="AI92" s="104"/>
      <c r="AJ92" s="70"/>
      <c r="AK92" s="54"/>
    </row>
    <row r="93" spans="1:37" x14ac:dyDescent="0.25">
      <c r="A93" s="67"/>
      <c r="B93" s="68"/>
      <c r="C93" s="306" t="s">
        <v>481</v>
      </c>
      <c r="D93" s="307" t="s">
        <v>338</v>
      </c>
      <c r="E93" s="308" t="s">
        <v>352</v>
      </c>
      <c r="F93" s="58" t="s">
        <v>337</v>
      </c>
      <c r="G93" s="58" t="s">
        <v>334</v>
      </c>
      <c r="H93" s="85">
        <v>0.18</v>
      </c>
      <c r="I93" s="85">
        <v>7.0000000000000007E-2</v>
      </c>
      <c r="J93" s="85"/>
      <c r="K93" s="69">
        <v>0.02</v>
      </c>
      <c r="L93" s="90">
        <v>1000</v>
      </c>
      <c r="M93" s="93"/>
      <c r="N93" s="93"/>
      <c r="O93" s="52"/>
      <c r="P93" s="96">
        <f t="shared" si="27"/>
        <v>1000</v>
      </c>
      <c r="Q93" s="99">
        <f>I93</f>
        <v>7.0000000000000007E-2</v>
      </c>
      <c r="R93" s="102">
        <f t="shared" ref="R93:R100" si="28">P93*Q93</f>
        <v>70</v>
      </c>
      <c r="S93" s="104"/>
      <c r="T93" s="104"/>
      <c r="U93" s="70"/>
      <c r="V93" s="234"/>
      <c r="W93" s="235"/>
      <c r="X93" s="235"/>
      <c r="Y93" s="236"/>
      <c r="Z93" s="235"/>
      <c r="AA93" s="235"/>
      <c r="AB93" s="237"/>
      <c r="AC93" s="102">
        <f>SUM(L93:O93)</f>
        <v>1000</v>
      </c>
      <c r="AD93" s="106">
        <f>H93+K93</f>
        <v>0.19999999999999998</v>
      </c>
      <c r="AE93" s="102">
        <f t="shared" ref="AE93" si="29">(AC93*AD93)-R93</f>
        <v>129.99999999999997</v>
      </c>
      <c r="AF93" s="102">
        <f>SUM(L93:O93)</f>
        <v>1000</v>
      </c>
      <c r="AG93" s="266">
        <f>K92</f>
        <v>0.02</v>
      </c>
      <c r="AH93" s="102">
        <f>AF93*AG93</f>
        <v>20</v>
      </c>
      <c r="AI93" s="102"/>
      <c r="AJ93" s="53"/>
      <c r="AK93" s="54"/>
    </row>
    <row r="94" spans="1:37" x14ac:dyDescent="0.25">
      <c r="A94" s="67"/>
      <c r="B94" s="68"/>
      <c r="C94" s="306" t="s">
        <v>481</v>
      </c>
      <c r="D94" s="307" t="s">
        <v>338</v>
      </c>
      <c r="E94" s="308" t="s">
        <v>363</v>
      </c>
      <c r="F94" s="58" t="s">
        <v>334</v>
      </c>
      <c r="G94" s="58" t="s">
        <v>334</v>
      </c>
      <c r="H94" s="85">
        <v>0.18</v>
      </c>
      <c r="I94" s="85"/>
      <c r="J94" s="85"/>
      <c r="K94" s="69">
        <v>0.02</v>
      </c>
      <c r="L94" s="90">
        <v>1000</v>
      </c>
      <c r="M94" s="93"/>
      <c r="N94" s="93"/>
      <c r="O94" s="52"/>
      <c r="P94" s="96">
        <f t="shared" si="27"/>
        <v>1000</v>
      </c>
      <c r="Q94" s="99">
        <f>H94+K94</f>
        <v>0.19999999999999998</v>
      </c>
      <c r="R94" s="102">
        <f t="shared" si="28"/>
        <v>199.99999999999997</v>
      </c>
      <c r="S94" s="102">
        <f>SUM(L94:O94)</f>
        <v>1000</v>
      </c>
      <c r="T94" s="106">
        <f>K94</f>
        <v>0.02</v>
      </c>
      <c r="U94" s="53">
        <f>S94*T94</f>
        <v>20</v>
      </c>
      <c r="V94" s="112"/>
      <c r="W94" s="109"/>
      <c r="X94" s="109"/>
      <c r="Y94" s="119"/>
      <c r="Z94" s="109"/>
      <c r="AA94" s="109"/>
      <c r="AB94" s="72"/>
      <c r="AC94" s="102"/>
      <c r="AD94" s="106"/>
      <c r="AE94" s="102"/>
      <c r="AF94" s="102"/>
      <c r="AG94" s="106"/>
      <c r="AH94" s="102"/>
      <c r="AI94" s="102"/>
      <c r="AJ94" s="53"/>
      <c r="AK94" s="54"/>
    </row>
    <row r="95" spans="1:37" x14ac:dyDescent="0.25">
      <c r="A95" s="67"/>
      <c r="B95" s="68"/>
      <c r="C95" s="306" t="s">
        <v>328</v>
      </c>
      <c r="D95" s="307" t="s">
        <v>340</v>
      </c>
      <c r="E95" s="308" t="s">
        <v>364</v>
      </c>
      <c r="F95" s="58" t="s">
        <v>334</v>
      </c>
      <c r="G95" s="58" t="s">
        <v>334</v>
      </c>
      <c r="H95" s="85">
        <v>0.18</v>
      </c>
      <c r="I95" s="87"/>
      <c r="J95" s="87"/>
      <c r="K95" s="69">
        <v>0.02</v>
      </c>
      <c r="L95" s="90">
        <v>1000</v>
      </c>
      <c r="M95" s="93"/>
      <c r="N95" s="93"/>
      <c r="O95" s="52"/>
      <c r="P95" s="96">
        <f t="shared" si="27"/>
        <v>1000</v>
      </c>
      <c r="Q95" s="99">
        <f>H95+K95</f>
        <v>0.19999999999999998</v>
      </c>
      <c r="R95" s="102">
        <f t="shared" si="28"/>
        <v>199.99999999999997</v>
      </c>
      <c r="S95" s="102">
        <f>SUM(L95:O95)</f>
        <v>1000</v>
      </c>
      <c r="T95" s="106">
        <f>K95</f>
        <v>0.02</v>
      </c>
      <c r="U95" s="53">
        <f>S95*T95</f>
        <v>20</v>
      </c>
      <c r="V95" s="111"/>
      <c r="W95" s="116"/>
      <c r="X95" s="108"/>
      <c r="Y95" s="118"/>
      <c r="Z95" s="116"/>
      <c r="AA95" s="108"/>
      <c r="AB95" s="71"/>
      <c r="AC95" s="102"/>
      <c r="AD95" s="104"/>
      <c r="AE95" s="102"/>
      <c r="AF95" s="102"/>
      <c r="AG95" s="106"/>
      <c r="AH95" s="102"/>
      <c r="AI95" s="102"/>
      <c r="AJ95" s="53"/>
      <c r="AK95" s="54"/>
    </row>
    <row r="96" spans="1:37" x14ac:dyDescent="0.25">
      <c r="A96" s="67"/>
      <c r="B96" s="68"/>
      <c r="C96" s="289" t="s">
        <v>328</v>
      </c>
      <c r="D96" s="290" t="s">
        <v>340</v>
      </c>
      <c r="E96" s="291" t="s">
        <v>365</v>
      </c>
      <c r="F96" s="58" t="s">
        <v>334</v>
      </c>
      <c r="G96" s="58" t="s">
        <v>341</v>
      </c>
      <c r="H96" s="85">
        <v>0.18</v>
      </c>
      <c r="I96" s="85">
        <v>0.12</v>
      </c>
      <c r="J96" s="85"/>
      <c r="K96" s="69">
        <v>0.02</v>
      </c>
      <c r="L96" s="90">
        <v>1000</v>
      </c>
      <c r="M96" s="93"/>
      <c r="N96" s="93"/>
      <c r="O96" s="52"/>
      <c r="P96" s="96">
        <f t="shared" si="27"/>
        <v>1000</v>
      </c>
      <c r="Q96" s="99">
        <f>I96</f>
        <v>0.12</v>
      </c>
      <c r="R96" s="102">
        <f t="shared" si="28"/>
        <v>120</v>
      </c>
      <c r="S96" s="102"/>
      <c r="T96" s="106"/>
      <c r="U96" s="53"/>
      <c r="V96" s="112"/>
      <c r="W96" s="109"/>
      <c r="X96" s="109"/>
      <c r="Y96" s="119"/>
      <c r="Z96" s="109"/>
      <c r="AA96" s="109"/>
      <c r="AB96" s="72"/>
      <c r="AC96" s="102">
        <f>SUM(L96:O96)</f>
        <v>1000</v>
      </c>
      <c r="AD96" s="106">
        <f>H96+K96</f>
        <v>0.19999999999999998</v>
      </c>
      <c r="AE96" s="102"/>
      <c r="AF96" s="102">
        <f>SUM(L96:O96)</f>
        <v>1000</v>
      </c>
      <c r="AG96" s="266">
        <f>K95</f>
        <v>0.02</v>
      </c>
      <c r="AH96" s="102">
        <f>AF96*AG96</f>
        <v>20</v>
      </c>
      <c r="AI96" s="102">
        <f>(((AC96*H96)-R96) * 0.4)</f>
        <v>24</v>
      </c>
      <c r="AJ96" s="53">
        <f>(((AC96*H96)-R96) * 0.6) + AH96</f>
        <v>56</v>
      </c>
      <c r="AK96" s="54" t="s">
        <v>496</v>
      </c>
    </row>
    <row r="97" spans="1:37" x14ac:dyDescent="0.25">
      <c r="A97" s="67"/>
      <c r="B97" s="68"/>
      <c r="C97" s="289" t="s">
        <v>333</v>
      </c>
      <c r="D97" s="290" t="s">
        <v>339</v>
      </c>
      <c r="E97" s="291" t="s">
        <v>366</v>
      </c>
      <c r="F97" s="58" t="s">
        <v>334</v>
      </c>
      <c r="G97" s="58" t="s">
        <v>337</v>
      </c>
      <c r="H97" s="85">
        <v>0.18</v>
      </c>
      <c r="I97" s="85">
        <v>0.12</v>
      </c>
      <c r="J97" s="85"/>
      <c r="K97" s="69">
        <v>0.02</v>
      </c>
      <c r="L97" s="90">
        <v>1000</v>
      </c>
      <c r="M97" s="93"/>
      <c r="N97" s="93"/>
      <c r="O97" s="52"/>
      <c r="P97" s="96">
        <f t="shared" si="27"/>
        <v>1000</v>
      </c>
      <c r="Q97" s="99">
        <f>I97</f>
        <v>0.12</v>
      </c>
      <c r="R97" s="102">
        <f t="shared" si="28"/>
        <v>120</v>
      </c>
      <c r="S97" s="102"/>
      <c r="T97" s="106"/>
      <c r="U97" s="53"/>
      <c r="V97" s="111">
        <v>0.6</v>
      </c>
      <c r="W97" s="116">
        <f xml:space="preserve"> P97+(P97*V97)</f>
        <v>1600</v>
      </c>
      <c r="X97" s="108">
        <f>H97+K97</f>
        <v>0.19999999999999998</v>
      </c>
      <c r="Y97" s="118">
        <f>(W97*X97)-R97</f>
        <v>200</v>
      </c>
      <c r="Z97" s="116">
        <f>W97</f>
        <v>1600</v>
      </c>
      <c r="AA97" s="108">
        <f>K97</f>
        <v>0.02</v>
      </c>
      <c r="AB97" s="71">
        <f>Z97*AA97</f>
        <v>32</v>
      </c>
      <c r="AC97" s="102"/>
      <c r="AD97" s="104"/>
      <c r="AE97" s="102"/>
      <c r="AF97" s="102"/>
      <c r="AG97" s="106"/>
      <c r="AH97" s="102"/>
      <c r="AI97" s="102"/>
      <c r="AJ97" s="53"/>
      <c r="AK97" s="54" t="s">
        <v>496</v>
      </c>
    </row>
    <row r="98" spans="1:37" x14ac:dyDescent="0.25">
      <c r="A98" s="67"/>
      <c r="B98" s="68"/>
      <c r="C98" s="292" t="s">
        <v>328</v>
      </c>
      <c r="D98" s="293" t="s">
        <v>339</v>
      </c>
      <c r="E98" s="294" t="s">
        <v>367</v>
      </c>
      <c r="F98" s="215" t="s">
        <v>334</v>
      </c>
      <c r="G98" s="215" t="s">
        <v>337</v>
      </c>
      <c r="H98" s="217">
        <v>0.18</v>
      </c>
      <c r="I98" s="217">
        <v>0.12</v>
      </c>
      <c r="J98" s="217"/>
      <c r="K98" s="218">
        <v>0.02</v>
      </c>
      <c r="L98" s="219">
        <v>1000</v>
      </c>
      <c r="M98" s="220"/>
      <c r="N98" s="220"/>
      <c r="O98" s="221"/>
      <c r="P98" s="222">
        <f t="shared" si="27"/>
        <v>1000</v>
      </c>
      <c r="Q98" s="223">
        <f>I98</f>
        <v>0.12</v>
      </c>
      <c r="R98" s="224">
        <f t="shared" si="28"/>
        <v>120</v>
      </c>
      <c r="S98" s="224"/>
      <c r="T98" s="225"/>
      <c r="U98" s="226"/>
      <c r="V98" s="227"/>
      <c r="W98" s="228"/>
      <c r="X98" s="229"/>
      <c r="Y98" s="230"/>
      <c r="Z98" s="228"/>
      <c r="AA98" s="229"/>
      <c r="AB98" s="231"/>
      <c r="AC98" s="224"/>
      <c r="AD98" s="232"/>
      <c r="AE98" s="224"/>
      <c r="AF98" s="224"/>
      <c r="AG98" s="225"/>
      <c r="AH98" s="224"/>
      <c r="AI98" s="224"/>
      <c r="AJ98" s="226"/>
      <c r="AK98" s="216" t="s">
        <v>513</v>
      </c>
    </row>
    <row r="99" spans="1:37" x14ac:dyDescent="0.25">
      <c r="A99" s="67"/>
      <c r="B99" s="68"/>
      <c r="C99" s="306" t="s">
        <v>333</v>
      </c>
      <c r="D99" s="307" t="s">
        <v>339</v>
      </c>
      <c r="E99" s="308" t="s">
        <v>368</v>
      </c>
      <c r="F99" s="58" t="s">
        <v>334</v>
      </c>
      <c r="G99" s="58" t="s">
        <v>334</v>
      </c>
      <c r="H99" s="85">
        <v>0.18</v>
      </c>
      <c r="I99" s="85"/>
      <c r="J99" s="85"/>
      <c r="K99" s="69">
        <v>0.02</v>
      </c>
      <c r="L99" s="90">
        <v>1000</v>
      </c>
      <c r="M99" s="93"/>
      <c r="N99" s="93"/>
      <c r="O99" s="52"/>
      <c r="P99" s="96">
        <f t="shared" si="27"/>
        <v>1000</v>
      </c>
      <c r="Q99" s="99">
        <f>H99+K99</f>
        <v>0.19999999999999998</v>
      </c>
      <c r="R99" s="102">
        <f t="shared" si="28"/>
        <v>199.99999999999997</v>
      </c>
      <c r="S99" s="102">
        <f>SUM(L99:O99)</f>
        <v>1000</v>
      </c>
      <c r="T99" s="106">
        <f>K99</f>
        <v>0.02</v>
      </c>
      <c r="U99" s="53">
        <f>S99*T99</f>
        <v>20</v>
      </c>
      <c r="V99" s="111">
        <v>0.6</v>
      </c>
      <c r="W99" s="116">
        <f xml:space="preserve"> P99+(P99*V99)</f>
        <v>1600</v>
      </c>
      <c r="X99" s="108">
        <f>H99+K99</f>
        <v>0.19999999999999998</v>
      </c>
      <c r="Y99" s="118">
        <f>(W99*X99)-R99</f>
        <v>120.00000000000003</v>
      </c>
      <c r="Z99" s="116">
        <f>W99</f>
        <v>1600</v>
      </c>
      <c r="AA99" s="108">
        <f>K99</f>
        <v>0.02</v>
      </c>
      <c r="AB99" s="71">
        <f>Z99*AA99</f>
        <v>32</v>
      </c>
      <c r="AC99" s="104"/>
      <c r="AD99" s="104"/>
      <c r="AE99" s="104"/>
      <c r="AF99" s="104"/>
      <c r="AG99" s="104"/>
      <c r="AH99" s="104"/>
      <c r="AI99" s="104"/>
      <c r="AJ99" s="70"/>
      <c r="AK99" s="54"/>
    </row>
    <row r="100" spans="1:37" ht="15.75" thickBot="1" x14ac:dyDescent="0.3">
      <c r="A100" s="73"/>
      <c r="B100" s="74"/>
      <c r="C100" s="295" t="s">
        <v>328</v>
      </c>
      <c r="D100" s="296" t="s">
        <v>339</v>
      </c>
      <c r="E100" s="297" t="s">
        <v>369</v>
      </c>
      <c r="F100" s="76" t="s">
        <v>334</v>
      </c>
      <c r="G100" s="76" t="s">
        <v>336</v>
      </c>
      <c r="H100" s="86">
        <v>0.18</v>
      </c>
      <c r="I100" s="88"/>
      <c r="J100" s="88"/>
      <c r="K100" s="79">
        <v>0.02</v>
      </c>
      <c r="L100" s="91">
        <v>1000</v>
      </c>
      <c r="M100" s="94"/>
      <c r="N100" s="94"/>
      <c r="O100" s="78"/>
      <c r="P100" s="97">
        <f t="shared" si="27"/>
        <v>1000</v>
      </c>
      <c r="Q100" s="100">
        <f>H100+K100</f>
        <v>0.19999999999999998</v>
      </c>
      <c r="R100" s="103">
        <f t="shared" si="28"/>
        <v>199.99999999999997</v>
      </c>
      <c r="S100" s="103">
        <f>SUM(L100:O100)</f>
        <v>1000</v>
      </c>
      <c r="T100" s="107">
        <f>K100</f>
        <v>0.02</v>
      </c>
      <c r="U100" s="80">
        <f>S100*T100</f>
        <v>20</v>
      </c>
      <c r="V100" s="113"/>
      <c r="W100" s="115"/>
      <c r="X100" s="115"/>
      <c r="Y100" s="120"/>
      <c r="Z100" s="115"/>
      <c r="AA100" s="115"/>
      <c r="AB100" s="81"/>
      <c r="AC100" s="103"/>
      <c r="AD100" s="122"/>
      <c r="AE100" s="103"/>
      <c r="AF100" s="103"/>
      <c r="AG100" s="107"/>
      <c r="AH100" s="122"/>
      <c r="AI100" s="122"/>
      <c r="AJ100" s="82"/>
      <c r="AK100" s="77"/>
    </row>
    <row r="101" spans="1:37" ht="25.5" x14ac:dyDescent="0.25">
      <c r="A101" s="179" t="s">
        <v>97</v>
      </c>
      <c r="B101" s="180" t="s">
        <v>240</v>
      </c>
      <c r="C101" s="248" t="s">
        <v>328</v>
      </c>
      <c r="D101" s="249"/>
      <c r="E101" s="250" t="s">
        <v>326</v>
      </c>
      <c r="F101" s="249" t="s">
        <v>329</v>
      </c>
      <c r="G101" s="249" t="s">
        <v>330</v>
      </c>
      <c r="H101" s="251">
        <v>0.17</v>
      </c>
      <c r="I101" s="251"/>
      <c r="J101" s="251"/>
      <c r="K101" s="252" t="s">
        <v>240</v>
      </c>
      <c r="L101" s="253">
        <v>1000</v>
      </c>
      <c r="M101" s="254"/>
      <c r="N101" s="254"/>
      <c r="O101" s="255"/>
      <c r="P101" s="256">
        <v>1000</v>
      </c>
      <c r="Q101" s="257">
        <f>H101</f>
        <v>0.17</v>
      </c>
      <c r="R101" s="258">
        <f>P101*Q101</f>
        <v>170</v>
      </c>
      <c r="S101" s="258"/>
      <c r="T101" s="259"/>
      <c r="U101" s="260"/>
      <c r="V101" s="261"/>
      <c r="W101" s="262"/>
      <c r="X101" s="262"/>
      <c r="Y101" s="263"/>
      <c r="Z101" s="262"/>
      <c r="AA101" s="262"/>
      <c r="AB101" s="270"/>
      <c r="AC101" s="264"/>
      <c r="AD101" s="264"/>
      <c r="AE101" s="264"/>
      <c r="AF101" s="264"/>
      <c r="AG101" s="264"/>
      <c r="AH101" s="264"/>
      <c r="AI101" s="264"/>
      <c r="AJ101" s="265"/>
      <c r="AK101" s="216" t="s">
        <v>513</v>
      </c>
    </row>
    <row r="102" spans="1:37" ht="25.5" x14ac:dyDescent="0.25">
      <c r="A102" s="67" t="s">
        <v>382</v>
      </c>
      <c r="B102" s="68"/>
      <c r="C102" s="214" t="s">
        <v>328</v>
      </c>
      <c r="D102" s="215"/>
      <c r="E102" s="216" t="s">
        <v>327</v>
      </c>
      <c r="F102" s="215" t="s">
        <v>331</v>
      </c>
      <c r="G102" s="215" t="s">
        <v>332</v>
      </c>
      <c r="H102" s="217">
        <v>0.17</v>
      </c>
      <c r="I102" s="217">
        <v>7.0000000000000007E-2</v>
      </c>
      <c r="J102" s="217"/>
      <c r="K102" s="218"/>
      <c r="L102" s="219">
        <v>1000</v>
      </c>
      <c r="M102" s="220"/>
      <c r="N102" s="220"/>
      <c r="O102" s="221"/>
      <c r="P102" s="222">
        <v>1000</v>
      </c>
      <c r="Q102" s="223">
        <f>I102</f>
        <v>7.0000000000000007E-2</v>
      </c>
      <c r="R102" s="224">
        <f>P102*Q102</f>
        <v>70</v>
      </c>
      <c r="S102" s="232"/>
      <c r="T102" s="232"/>
      <c r="U102" s="233"/>
      <c r="V102" s="227"/>
      <c r="W102" s="228"/>
      <c r="X102" s="229"/>
      <c r="Y102" s="230"/>
      <c r="Z102" s="228"/>
      <c r="AA102" s="229"/>
      <c r="AB102" s="270"/>
      <c r="AC102" s="232"/>
      <c r="AD102" s="232"/>
      <c r="AE102" s="232"/>
      <c r="AF102" s="232"/>
      <c r="AG102" s="232"/>
      <c r="AH102" s="232"/>
      <c r="AI102" s="232"/>
      <c r="AJ102" s="233"/>
      <c r="AK102" s="216" t="s">
        <v>513</v>
      </c>
    </row>
    <row r="103" spans="1:37" ht="25.5" x14ac:dyDescent="0.25">
      <c r="A103" s="67" t="s">
        <v>480</v>
      </c>
      <c r="B103" s="68"/>
      <c r="C103" s="306" t="s">
        <v>328</v>
      </c>
      <c r="D103" s="307"/>
      <c r="E103" s="308" t="s">
        <v>370</v>
      </c>
      <c r="F103" s="58" t="s">
        <v>331</v>
      </c>
      <c r="G103" s="58" t="s">
        <v>332</v>
      </c>
      <c r="H103" s="85">
        <v>0.17</v>
      </c>
      <c r="I103" s="85">
        <v>7.0000000000000007E-2</v>
      </c>
      <c r="J103" s="85"/>
      <c r="K103" s="69"/>
      <c r="L103" s="90">
        <v>1000</v>
      </c>
      <c r="M103" s="93"/>
      <c r="N103" s="93"/>
      <c r="O103" s="52"/>
      <c r="P103" s="96">
        <v>1000</v>
      </c>
      <c r="Q103" s="99">
        <f>I103</f>
        <v>7.0000000000000007E-2</v>
      </c>
      <c r="R103" s="102">
        <f t="shared" ref="R103:R107" si="30">P103*Q103</f>
        <v>70</v>
      </c>
      <c r="S103" s="102"/>
      <c r="T103" s="104"/>
      <c r="U103" s="70"/>
      <c r="V103" s="111"/>
      <c r="W103" s="116"/>
      <c r="X103" s="108"/>
      <c r="Y103" s="118"/>
      <c r="Z103" s="116"/>
      <c r="AA103" s="108"/>
      <c r="AB103" s="270"/>
      <c r="AC103" s="102">
        <v>1000</v>
      </c>
      <c r="AD103" s="106">
        <f>H103+K103</f>
        <v>0.17</v>
      </c>
      <c r="AE103" s="102">
        <f t="shared" ref="AE103" si="31">(AC103*AD103)-R103</f>
        <v>100</v>
      </c>
      <c r="AF103" s="102">
        <v>1000</v>
      </c>
      <c r="AG103" s="266">
        <v>0.02</v>
      </c>
      <c r="AH103" s="327">
        <v>20</v>
      </c>
      <c r="AI103" s="327"/>
      <c r="AJ103" s="267"/>
      <c r="AK103" s="54"/>
    </row>
    <row r="104" spans="1:37" ht="25.5" x14ac:dyDescent="0.25">
      <c r="A104" s="141"/>
      <c r="B104" s="142"/>
      <c r="C104" s="143" t="s">
        <v>328</v>
      </c>
      <c r="D104" s="144"/>
      <c r="E104" s="145" t="s">
        <v>385</v>
      </c>
      <c r="F104" s="144" t="s">
        <v>313</v>
      </c>
      <c r="G104" s="144" t="s">
        <v>371</v>
      </c>
      <c r="H104" s="146">
        <v>0.17</v>
      </c>
      <c r="I104" s="146"/>
      <c r="J104" s="146"/>
      <c r="K104" s="147"/>
      <c r="L104" s="90">
        <v>1000</v>
      </c>
      <c r="M104" s="149"/>
      <c r="N104" s="149"/>
      <c r="O104" s="150"/>
      <c r="P104" s="151">
        <v>1000</v>
      </c>
      <c r="Q104" s="152">
        <v>0.37</v>
      </c>
      <c r="R104" s="102">
        <f t="shared" si="30"/>
        <v>370</v>
      </c>
      <c r="S104" s="153">
        <v>1000</v>
      </c>
      <c r="T104" s="211">
        <v>0.12</v>
      </c>
      <c r="U104" s="155">
        <v>120</v>
      </c>
      <c r="V104" s="156"/>
      <c r="W104" s="158"/>
      <c r="X104" s="157"/>
      <c r="Y104" s="159"/>
      <c r="Z104" s="158"/>
      <c r="AA104" s="157"/>
      <c r="AB104" s="270"/>
      <c r="AC104" s="154"/>
      <c r="AD104" s="154"/>
      <c r="AE104" s="154"/>
      <c r="AF104" s="154"/>
      <c r="AG104" s="154"/>
      <c r="AH104" s="154"/>
      <c r="AI104" s="154"/>
      <c r="AJ104" s="155"/>
      <c r="AK104" s="145" t="s">
        <v>505</v>
      </c>
    </row>
    <row r="105" spans="1:37" ht="25.5" x14ac:dyDescent="0.25">
      <c r="A105" s="67"/>
      <c r="B105" s="68"/>
      <c r="C105" s="289" t="s">
        <v>333</v>
      </c>
      <c r="D105" s="290"/>
      <c r="E105" s="291" t="s">
        <v>506</v>
      </c>
      <c r="F105" s="58" t="s">
        <v>315</v>
      </c>
      <c r="G105" s="58" t="s">
        <v>371</v>
      </c>
      <c r="H105" s="85">
        <v>0.17</v>
      </c>
      <c r="I105" s="85">
        <v>7.0000000000000007E-2</v>
      </c>
      <c r="J105" s="85"/>
      <c r="K105" s="69"/>
      <c r="L105" s="90">
        <v>952.38</v>
      </c>
      <c r="M105" s="93">
        <v>47.62</v>
      </c>
      <c r="N105" s="93"/>
      <c r="O105" s="52"/>
      <c r="P105" s="96">
        <f>L105</f>
        <v>952.38</v>
      </c>
      <c r="Q105" s="99">
        <f>I105</f>
        <v>7.0000000000000007E-2</v>
      </c>
      <c r="R105" s="102">
        <f t="shared" si="30"/>
        <v>66.666600000000003</v>
      </c>
      <c r="S105" s="104"/>
      <c r="T105" s="104"/>
      <c r="U105" s="70"/>
      <c r="V105" s="112"/>
      <c r="W105" s="268">
        <v>639.65</v>
      </c>
      <c r="X105" s="136">
        <v>0.37</v>
      </c>
      <c r="Y105" s="269">
        <v>170</v>
      </c>
      <c r="Z105" s="268">
        <v>1000</v>
      </c>
      <c r="AA105" s="136">
        <v>0.02</v>
      </c>
      <c r="AB105" s="270">
        <f>Z105*AA105</f>
        <v>20</v>
      </c>
      <c r="AC105" s="102"/>
      <c r="AD105" s="106"/>
      <c r="AE105" s="102"/>
      <c r="AF105" s="102"/>
      <c r="AG105" s="106"/>
      <c r="AH105" s="102"/>
      <c r="AI105" s="102"/>
      <c r="AJ105" s="53"/>
      <c r="AK105" s="54" t="s">
        <v>507</v>
      </c>
    </row>
    <row r="106" spans="1:37" ht="25.5" x14ac:dyDescent="0.25">
      <c r="A106" s="67"/>
      <c r="B106" s="68"/>
      <c r="C106" s="289" t="s">
        <v>333</v>
      </c>
      <c r="D106" s="290"/>
      <c r="E106" s="291" t="s">
        <v>509</v>
      </c>
      <c r="F106" s="58" t="s">
        <v>315</v>
      </c>
      <c r="G106" s="58" t="s">
        <v>371</v>
      </c>
      <c r="H106" s="85">
        <v>0.17</v>
      </c>
      <c r="I106" s="85">
        <v>7.0000000000000007E-2</v>
      </c>
      <c r="J106" s="85"/>
      <c r="K106" s="69"/>
      <c r="L106" s="90">
        <v>952.38</v>
      </c>
      <c r="M106" s="93">
        <v>47.62</v>
      </c>
      <c r="N106" s="93"/>
      <c r="O106" s="52"/>
      <c r="P106" s="96">
        <f>L106+M106</f>
        <v>1000</v>
      </c>
      <c r="Q106" s="99">
        <f>I106</f>
        <v>7.0000000000000007E-2</v>
      </c>
      <c r="R106" s="102">
        <f t="shared" si="30"/>
        <v>70</v>
      </c>
      <c r="S106" s="104"/>
      <c r="T106" s="104"/>
      <c r="U106" s="70"/>
      <c r="V106" s="112"/>
      <c r="W106" s="268">
        <v>648.65</v>
      </c>
      <c r="X106" s="136">
        <v>0.37</v>
      </c>
      <c r="Y106" s="269">
        <v>170</v>
      </c>
      <c r="Z106" s="268">
        <v>1000</v>
      </c>
      <c r="AA106" s="136">
        <v>0.02</v>
      </c>
      <c r="AB106" s="270">
        <f>Z106*AA106</f>
        <v>20</v>
      </c>
      <c r="AC106" s="102"/>
      <c r="AD106" s="106"/>
      <c r="AE106" s="102"/>
      <c r="AF106" s="102"/>
      <c r="AG106" s="106"/>
      <c r="AH106" s="102"/>
      <c r="AI106" s="102"/>
      <c r="AJ106" s="53"/>
      <c r="AK106" s="54" t="s">
        <v>508</v>
      </c>
    </row>
    <row r="107" spans="1:37" ht="26.25" thickBot="1" x14ac:dyDescent="0.3">
      <c r="A107" s="67"/>
      <c r="B107" s="68"/>
      <c r="C107" s="298" t="s">
        <v>333</v>
      </c>
      <c r="D107" s="299"/>
      <c r="E107" s="300" t="s">
        <v>510</v>
      </c>
      <c r="F107" s="58" t="s">
        <v>313</v>
      </c>
      <c r="G107" s="58" t="s">
        <v>371</v>
      </c>
      <c r="H107" s="85">
        <v>0.17</v>
      </c>
      <c r="I107" s="85"/>
      <c r="J107" s="85"/>
      <c r="K107" s="69"/>
      <c r="L107" s="90">
        <v>952.38</v>
      </c>
      <c r="M107" s="93">
        <v>47.62</v>
      </c>
      <c r="N107" s="93"/>
      <c r="O107" s="52"/>
      <c r="P107" s="96">
        <f>L107</f>
        <v>952.38</v>
      </c>
      <c r="Q107" s="99">
        <v>0.37</v>
      </c>
      <c r="R107" s="102">
        <f t="shared" si="30"/>
        <v>352.38060000000002</v>
      </c>
      <c r="S107" s="104"/>
      <c r="T107" s="104"/>
      <c r="U107" s="70"/>
      <c r="V107" s="111">
        <v>0.33</v>
      </c>
      <c r="W107" s="268">
        <v>1130.76</v>
      </c>
      <c r="X107" s="108">
        <v>0.37</v>
      </c>
      <c r="Y107" s="269">
        <v>66</v>
      </c>
      <c r="Z107" s="268">
        <v>1000</v>
      </c>
      <c r="AA107" s="136">
        <v>0.03</v>
      </c>
      <c r="AB107" s="270">
        <f>Z107*AA107</f>
        <v>30</v>
      </c>
      <c r="AC107" s="102"/>
      <c r="AD107" s="106"/>
      <c r="AE107" s="102"/>
      <c r="AF107" s="102"/>
      <c r="AG107" s="106"/>
      <c r="AH107" s="102"/>
      <c r="AI107" s="102"/>
      <c r="AJ107" s="53"/>
      <c r="AK107" s="54" t="s">
        <v>507</v>
      </c>
    </row>
    <row r="108" spans="1:37" x14ac:dyDescent="0.25">
      <c r="A108" s="179" t="s">
        <v>108</v>
      </c>
      <c r="B108" s="180" t="s">
        <v>256</v>
      </c>
      <c r="C108" s="59" t="s">
        <v>328</v>
      </c>
      <c r="D108" s="60" t="s">
        <v>338</v>
      </c>
      <c r="E108" s="61" t="s">
        <v>348</v>
      </c>
      <c r="F108" s="60" t="s">
        <v>335</v>
      </c>
      <c r="G108" s="60" t="s">
        <v>386</v>
      </c>
      <c r="H108" s="84">
        <v>0.17</v>
      </c>
      <c r="I108" s="84"/>
      <c r="J108" s="84"/>
      <c r="K108" s="63">
        <v>0.02</v>
      </c>
      <c r="L108" s="89">
        <v>1000</v>
      </c>
      <c r="M108" s="92"/>
      <c r="N108" s="92"/>
      <c r="O108" s="62"/>
      <c r="P108" s="95">
        <f>SUM(L108:O108)/((100%-(H108+K108)))</f>
        <v>1234.5679012345679</v>
      </c>
      <c r="Q108" s="98">
        <f>H108+K108</f>
        <v>0.19</v>
      </c>
      <c r="R108" s="101">
        <f t="shared" ref="R108:R132" si="32">P108*Q108</f>
        <v>234.5679012345679</v>
      </c>
      <c r="S108" s="101">
        <f>P108</f>
        <v>1234.5679012345679</v>
      </c>
      <c r="T108" s="105">
        <f>K108</f>
        <v>0.02</v>
      </c>
      <c r="U108" s="64">
        <f>S108*T108</f>
        <v>24.691358024691358</v>
      </c>
      <c r="V108" s="110"/>
      <c r="W108" s="114"/>
      <c r="X108" s="114"/>
      <c r="Y108" s="117"/>
      <c r="Z108" s="114"/>
      <c r="AA108" s="114"/>
      <c r="AB108" s="65"/>
      <c r="AC108" s="121"/>
      <c r="AD108" s="121"/>
      <c r="AE108" s="121"/>
      <c r="AF108" s="121"/>
      <c r="AG108" s="121"/>
      <c r="AH108" s="121"/>
      <c r="AI108" s="121"/>
      <c r="AJ108" s="66"/>
      <c r="AK108" s="61"/>
    </row>
    <row r="109" spans="1:37" x14ac:dyDescent="0.25">
      <c r="A109" s="67" t="s">
        <v>381</v>
      </c>
      <c r="B109" s="68"/>
      <c r="C109" s="57" t="s">
        <v>328</v>
      </c>
      <c r="D109" s="58" t="s">
        <v>338</v>
      </c>
      <c r="E109" s="54" t="s">
        <v>349</v>
      </c>
      <c r="F109" s="58" t="s">
        <v>337</v>
      </c>
      <c r="G109" s="58" t="s">
        <v>386</v>
      </c>
      <c r="H109" s="85">
        <v>0.17</v>
      </c>
      <c r="I109" s="85">
        <v>7.0000000000000007E-2</v>
      </c>
      <c r="J109" s="85"/>
      <c r="K109" s="69">
        <v>0.02</v>
      </c>
      <c r="L109" s="90">
        <v>1000</v>
      </c>
      <c r="M109" s="93"/>
      <c r="N109" s="93"/>
      <c r="O109" s="52"/>
      <c r="P109" s="96">
        <f t="shared" ref="P109:P119" si="33">SUM(L109:O109)</f>
        <v>1000</v>
      </c>
      <c r="Q109" s="99">
        <f>I109</f>
        <v>7.0000000000000007E-2</v>
      </c>
      <c r="R109" s="102">
        <f t="shared" si="32"/>
        <v>70</v>
      </c>
      <c r="S109" s="104"/>
      <c r="T109" s="104"/>
      <c r="U109" s="70"/>
      <c r="V109" s="111">
        <v>0.6</v>
      </c>
      <c r="W109" s="116">
        <f xml:space="preserve"> P109+(P109*V109)</f>
        <v>1600</v>
      </c>
      <c r="X109" s="108">
        <f>H109+K109</f>
        <v>0.19</v>
      </c>
      <c r="Y109" s="118">
        <f>(W109*X109)-R109</f>
        <v>234</v>
      </c>
      <c r="Z109" s="116">
        <f>W109</f>
        <v>1600</v>
      </c>
      <c r="AA109" s="108">
        <f>K109</f>
        <v>0.02</v>
      </c>
      <c r="AB109" s="71">
        <f>Z109*AA109</f>
        <v>32</v>
      </c>
      <c r="AC109" s="104"/>
      <c r="AD109" s="104"/>
      <c r="AE109" s="104"/>
      <c r="AF109" s="104"/>
      <c r="AG109" s="104"/>
      <c r="AH109" s="104"/>
      <c r="AI109" s="104"/>
      <c r="AJ109" s="70"/>
      <c r="AK109" s="54"/>
    </row>
    <row r="110" spans="1:37" ht="25.5" x14ac:dyDescent="0.25">
      <c r="A110" s="67"/>
      <c r="B110" s="68"/>
      <c r="C110" s="57" t="s">
        <v>333</v>
      </c>
      <c r="D110" s="58" t="s">
        <v>338</v>
      </c>
      <c r="E110" s="54" t="s">
        <v>350</v>
      </c>
      <c r="F110" s="58" t="s">
        <v>337</v>
      </c>
      <c r="G110" s="58" t="s">
        <v>386</v>
      </c>
      <c r="H110" s="85">
        <v>0.17</v>
      </c>
      <c r="I110" s="85">
        <v>7.0000000000000007E-2</v>
      </c>
      <c r="J110" s="85"/>
      <c r="K110" s="69">
        <v>0.02</v>
      </c>
      <c r="L110" s="90">
        <v>1000</v>
      </c>
      <c r="M110" s="93"/>
      <c r="N110" s="93"/>
      <c r="O110" s="52"/>
      <c r="P110" s="96">
        <f t="shared" si="33"/>
        <v>1000</v>
      </c>
      <c r="Q110" s="99">
        <f>I110</f>
        <v>7.0000000000000007E-2</v>
      </c>
      <c r="R110" s="102">
        <f t="shared" si="32"/>
        <v>70</v>
      </c>
      <c r="S110" s="102"/>
      <c r="T110" s="104"/>
      <c r="U110" s="70"/>
      <c r="V110" s="111">
        <v>0.6</v>
      </c>
      <c r="W110" s="116">
        <f xml:space="preserve"> P110+(P110*V110)</f>
        <v>1600</v>
      </c>
      <c r="X110" s="108">
        <f>H110+K110</f>
        <v>0.19</v>
      </c>
      <c r="Y110" s="118">
        <f>(W110*X110)-R110</f>
        <v>234</v>
      </c>
      <c r="Z110" s="116">
        <f>W110</f>
        <v>1600</v>
      </c>
      <c r="AA110" s="108">
        <f>K110</f>
        <v>0.02</v>
      </c>
      <c r="AB110" s="71">
        <f>Z110*AA110</f>
        <v>32</v>
      </c>
      <c r="AC110" s="104"/>
      <c r="AD110" s="104"/>
      <c r="AE110" s="104"/>
      <c r="AF110" s="104"/>
      <c r="AG110" s="104"/>
      <c r="AH110" s="104"/>
      <c r="AI110" s="104"/>
      <c r="AJ110" s="70"/>
      <c r="AK110" s="54" t="s">
        <v>347</v>
      </c>
    </row>
    <row r="111" spans="1:37" x14ac:dyDescent="0.25">
      <c r="A111" s="67"/>
      <c r="B111" s="68"/>
      <c r="C111" s="57" t="s">
        <v>333</v>
      </c>
      <c r="D111" s="58" t="s">
        <v>338</v>
      </c>
      <c r="E111" s="54" t="s">
        <v>351</v>
      </c>
      <c r="F111" s="58" t="s">
        <v>337</v>
      </c>
      <c r="G111" s="58" t="s">
        <v>386</v>
      </c>
      <c r="H111" s="85">
        <v>0.17</v>
      </c>
      <c r="I111" s="85">
        <v>7.0000000000000007E-2</v>
      </c>
      <c r="J111" s="85"/>
      <c r="K111" s="69">
        <v>0.02</v>
      </c>
      <c r="L111" s="90">
        <v>1000</v>
      </c>
      <c r="M111" s="93"/>
      <c r="N111" s="93"/>
      <c r="O111" s="52"/>
      <c r="P111" s="96">
        <f t="shared" si="33"/>
        <v>1000</v>
      </c>
      <c r="Q111" s="99">
        <f>I111</f>
        <v>7.0000000000000007E-2</v>
      </c>
      <c r="R111" s="102">
        <f t="shared" si="32"/>
        <v>70</v>
      </c>
      <c r="S111" s="102"/>
      <c r="T111" s="104"/>
      <c r="U111" s="70"/>
      <c r="V111" s="111">
        <v>0.6</v>
      </c>
      <c r="W111" s="116">
        <f xml:space="preserve"> P111+(P111*V111)</f>
        <v>1600</v>
      </c>
      <c r="X111" s="108">
        <f>H111+K111</f>
        <v>0.19</v>
      </c>
      <c r="Y111" s="118">
        <f>(W111*X111)-R111</f>
        <v>234</v>
      </c>
      <c r="Z111" s="116">
        <f>W111</f>
        <v>1600</v>
      </c>
      <c r="AA111" s="108">
        <f>K111</f>
        <v>0.02</v>
      </c>
      <c r="AB111" s="71">
        <f>Z111*AA111</f>
        <v>32</v>
      </c>
      <c r="AC111" s="104"/>
      <c r="AD111" s="104"/>
      <c r="AE111" s="104"/>
      <c r="AF111" s="104"/>
      <c r="AG111" s="104"/>
      <c r="AH111" s="104"/>
      <c r="AI111" s="104"/>
      <c r="AJ111" s="70"/>
      <c r="AK111" s="54"/>
    </row>
    <row r="112" spans="1:37" x14ac:dyDescent="0.25">
      <c r="A112" s="67"/>
      <c r="B112" s="68"/>
      <c r="C112" s="57" t="s">
        <v>481</v>
      </c>
      <c r="D112" s="58" t="s">
        <v>338</v>
      </c>
      <c r="E112" s="54" t="s">
        <v>352</v>
      </c>
      <c r="F112" s="58" t="s">
        <v>337</v>
      </c>
      <c r="G112" s="58" t="s">
        <v>386</v>
      </c>
      <c r="H112" s="85">
        <v>0.17</v>
      </c>
      <c r="I112" s="85">
        <v>7.0000000000000007E-2</v>
      </c>
      <c r="J112" s="85"/>
      <c r="K112" s="69">
        <v>0.02</v>
      </c>
      <c r="L112" s="90">
        <v>1000</v>
      </c>
      <c r="M112" s="93"/>
      <c r="N112" s="93"/>
      <c r="O112" s="52"/>
      <c r="P112" s="96">
        <f t="shared" si="33"/>
        <v>1000</v>
      </c>
      <c r="Q112" s="99">
        <f>I112</f>
        <v>7.0000000000000007E-2</v>
      </c>
      <c r="R112" s="102">
        <f t="shared" si="32"/>
        <v>70</v>
      </c>
      <c r="S112" s="104"/>
      <c r="T112" s="104"/>
      <c r="U112" s="70"/>
      <c r="V112" s="234"/>
      <c r="W112" s="235"/>
      <c r="X112" s="235"/>
      <c r="Y112" s="236"/>
      <c r="Z112" s="235"/>
      <c r="AA112" s="235"/>
      <c r="AB112" s="237"/>
      <c r="AC112" s="102">
        <f>SUM(L112:O112)</f>
        <v>1000</v>
      </c>
      <c r="AD112" s="106">
        <f>H112+K112</f>
        <v>0.19</v>
      </c>
      <c r="AE112" s="102">
        <f t="shared" ref="AE112" si="34">(AC112*AD112)-R112</f>
        <v>120</v>
      </c>
      <c r="AF112" s="102">
        <f>SUM(L112:O112)</f>
        <v>1000</v>
      </c>
      <c r="AG112" s="266">
        <f>K111</f>
        <v>0.02</v>
      </c>
      <c r="AH112" s="102">
        <f>AF112*AG112</f>
        <v>20</v>
      </c>
      <c r="AI112" s="102"/>
      <c r="AJ112" s="53"/>
      <c r="AK112" s="54"/>
    </row>
    <row r="113" spans="1:37" x14ac:dyDescent="0.25">
      <c r="A113" s="67"/>
      <c r="B113" s="68"/>
      <c r="C113" s="214" t="s">
        <v>481</v>
      </c>
      <c r="D113" s="58" t="s">
        <v>338</v>
      </c>
      <c r="E113" s="54" t="s">
        <v>363</v>
      </c>
      <c r="F113" s="58" t="s">
        <v>386</v>
      </c>
      <c r="G113" s="58" t="s">
        <v>386</v>
      </c>
      <c r="H113" s="85">
        <v>0.17</v>
      </c>
      <c r="I113" s="85"/>
      <c r="J113" s="85"/>
      <c r="K113" s="69">
        <v>0.02</v>
      </c>
      <c r="L113" s="90">
        <v>1000</v>
      </c>
      <c r="M113" s="93"/>
      <c r="N113" s="93"/>
      <c r="O113" s="52"/>
      <c r="P113" s="96">
        <f t="shared" si="33"/>
        <v>1000</v>
      </c>
      <c r="Q113" s="99">
        <f>H113+K113</f>
        <v>0.19</v>
      </c>
      <c r="R113" s="102">
        <f t="shared" si="32"/>
        <v>190</v>
      </c>
      <c r="S113" s="102">
        <f>SUM(L113:O113)</f>
        <v>1000</v>
      </c>
      <c r="T113" s="106">
        <f>K113</f>
        <v>0.02</v>
      </c>
      <c r="U113" s="53">
        <f>S113*T113</f>
        <v>20</v>
      </c>
      <c r="V113" s="112"/>
      <c r="W113" s="109"/>
      <c r="X113" s="109"/>
      <c r="Y113" s="119"/>
      <c r="Z113" s="109"/>
      <c r="AA113" s="109"/>
      <c r="AB113" s="72"/>
      <c r="AC113" s="102"/>
      <c r="AD113" s="106"/>
      <c r="AE113" s="102"/>
      <c r="AF113" s="102"/>
      <c r="AG113" s="106"/>
      <c r="AH113" s="102"/>
      <c r="AI113" s="102"/>
      <c r="AJ113" s="53"/>
      <c r="AK113" s="54"/>
    </row>
    <row r="114" spans="1:37" x14ac:dyDescent="0.25">
      <c r="A114" s="67"/>
      <c r="B114" s="68"/>
      <c r="C114" s="57" t="s">
        <v>328</v>
      </c>
      <c r="D114" s="58" t="s">
        <v>340</v>
      </c>
      <c r="E114" s="54" t="s">
        <v>364</v>
      </c>
      <c r="F114" s="58" t="s">
        <v>386</v>
      </c>
      <c r="G114" s="58" t="s">
        <v>386</v>
      </c>
      <c r="H114" s="85">
        <v>0.17</v>
      </c>
      <c r="I114" s="87"/>
      <c r="J114" s="87"/>
      <c r="K114" s="69">
        <v>0.02</v>
      </c>
      <c r="L114" s="90">
        <v>1000</v>
      </c>
      <c r="M114" s="93"/>
      <c r="N114" s="93"/>
      <c r="O114" s="52"/>
      <c r="P114" s="96">
        <f t="shared" si="33"/>
        <v>1000</v>
      </c>
      <c r="Q114" s="99">
        <f>H114+K114</f>
        <v>0.19</v>
      </c>
      <c r="R114" s="102">
        <f t="shared" si="32"/>
        <v>190</v>
      </c>
      <c r="S114" s="102">
        <f>SUM(L114:O114)</f>
        <v>1000</v>
      </c>
      <c r="T114" s="106">
        <f>K114</f>
        <v>0.02</v>
      </c>
      <c r="U114" s="53">
        <f>S114*T114</f>
        <v>20</v>
      </c>
      <c r="V114" s="111"/>
      <c r="W114" s="116"/>
      <c r="X114" s="108"/>
      <c r="Y114" s="118"/>
      <c r="Z114" s="116"/>
      <c r="AA114" s="108"/>
      <c r="AB114" s="71"/>
      <c r="AC114" s="102"/>
      <c r="AD114" s="104"/>
      <c r="AE114" s="102"/>
      <c r="AF114" s="102"/>
      <c r="AG114" s="106"/>
      <c r="AH114" s="102"/>
      <c r="AI114" s="102"/>
      <c r="AJ114" s="53"/>
      <c r="AK114" s="54"/>
    </row>
    <row r="115" spans="1:37" x14ac:dyDescent="0.25">
      <c r="A115" s="67"/>
      <c r="B115" s="68"/>
      <c r="C115" s="57" t="s">
        <v>328</v>
      </c>
      <c r="D115" s="58" t="s">
        <v>340</v>
      </c>
      <c r="E115" s="54" t="s">
        <v>365</v>
      </c>
      <c r="F115" s="58" t="s">
        <v>386</v>
      </c>
      <c r="G115" s="58" t="s">
        <v>341</v>
      </c>
      <c r="H115" s="85">
        <v>0.18</v>
      </c>
      <c r="I115" s="85">
        <v>0.12</v>
      </c>
      <c r="J115" s="85"/>
      <c r="K115" s="69">
        <v>0.02</v>
      </c>
      <c r="L115" s="90">
        <v>1000</v>
      </c>
      <c r="M115" s="93"/>
      <c r="N115" s="93"/>
      <c r="O115" s="52"/>
      <c r="P115" s="96">
        <f t="shared" si="33"/>
        <v>1000</v>
      </c>
      <c r="Q115" s="99">
        <f>I115</f>
        <v>0.12</v>
      </c>
      <c r="R115" s="102">
        <f t="shared" si="32"/>
        <v>120</v>
      </c>
      <c r="S115" s="102"/>
      <c r="T115" s="106"/>
      <c r="U115" s="53"/>
      <c r="V115" s="112"/>
      <c r="W115" s="109"/>
      <c r="X115" s="109"/>
      <c r="Y115" s="119"/>
      <c r="Z115" s="109"/>
      <c r="AA115" s="109"/>
      <c r="AB115" s="72"/>
      <c r="AC115" s="102">
        <f>SUM(L115:O115)</f>
        <v>1000</v>
      </c>
      <c r="AD115" s="106">
        <f>H115+K115</f>
        <v>0.19999999999999998</v>
      </c>
      <c r="AE115" s="102">
        <f t="shared" ref="AE115" si="35">(AC115*AD115)-R115</f>
        <v>79.999999999999972</v>
      </c>
      <c r="AF115" s="102">
        <f>SUM(L115:O115)</f>
        <v>1000</v>
      </c>
      <c r="AG115" s="266">
        <f>K114</f>
        <v>0.02</v>
      </c>
      <c r="AH115" s="102">
        <f>AF115*AG115</f>
        <v>20</v>
      </c>
      <c r="AI115" s="102"/>
      <c r="AJ115" s="53"/>
      <c r="AK115" s="54"/>
    </row>
    <row r="116" spans="1:37" x14ac:dyDescent="0.25">
      <c r="A116" s="67"/>
      <c r="B116" s="68"/>
      <c r="C116" s="57" t="s">
        <v>333</v>
      </c>
      <c r="D116" s="58" t="s">
        <v>339</v>
      </c>
      <c r="E116" s="54" t="s">
        <v>366</v>
      </c>
      <c r="F116" s="58" t="s">
        <v>386</v>
      </c>
      <c r="G116" s="58" t="s">
        <v>337</v>
      </c>
      <c r="H116" s="85">
        <v>0.18</v>
      </c>
      <c r="I116" s="85">
        <v>0.12</v>
      </c>
      <c r="J116" s="85"/>
      <c r="K116" s="69">
        <v>0.02</v>
      </c>
      <c r="L116" s="90">
        <v>1000</v>
      </c>
      <c r="M116" s="93"/>
      <c r="N116" s="93"/>
      <c r="O116" s="52"/>
      <c r="P116" s="96">
        <f t="shared" si="33"/>
        <v>1000</v>
      </c>
      <c r="Q116" s="99">
        <f>I116</f>
        <v>0.12</v>
      </c>
      <c r="R116" s="102">
        <f t="shared" si="32"/>
        <v>120</v>
      </c>
      <c r="S116" s="102"/>
      <c r="T116" s="106"/>
      <c r="U116" s="53"/>
      <c r="V116" s="111">
        <v>0.6</v>
      </c>
      <c r="W116" s="116">
        <f xml:space="preserve"> P116+(P116*V116)</f>
        <v>1600</v>
      </c>
      <c r="X116" s="108">
        <f>H116+K116</f>
        <v>0.19999999999999998</v>
      </c>
      <c r="Y116" s="118">
        <f>(W116*X116)-R116</f>
        <v>200</v>
      </c>
      <c r="Z116" s="116">
        <f>W116</f>
        <v>1600</v>
      </c>
      <c r="AA116" s="108">
        <f>K116</f>
        <v>0.02</v>
      </c>
      <c r="AB116" s="71">
        <f>Z116*AA116</f>
        <v>32</v>
      </c>
      <c r="AC116" s="102"/>
      <c r="AD116" s="104"/>
      <c r="AE116" s="102"/>
      <c r="AF116" s="102"/>
      <c r="AG116" s="106"/>
      <c r="AH116" s="102"/>
      <c r="AI116" s="102"/>
      <c r="AJ116" s="53"/>
      <c r="AK116" s="54"/>
    </row>
    <row r="117" spans="1:37" x14ac:dyDescent="0.25">
      <c r="A117" s="67"/>
      <c r="B117" s="68"/>
      <c r="C117" s="57" t="s">
        <v>328</v>
      </c>
      <c r="D117" s="215" t="s">
        <v>339</v>
      </c>
      <c r="E117" s="216" t="s">
        <v>367</v>
      </c>
      <c r="F117" s="215" t="s">
        <v>386</v>
      </c>
      <c r="G117" s="215" t="s">
        <v>337</v>
      </c>
      <c r="H117" s="217">
        <v>0.17</v>
      </c>
      <c r="I117" s="217">
        <v>0.12</v>
      </c>
      <c r="J117" s="217"/>
      <c r="K117" s="218">
        <v>0.02</v>
      </c>
      <c r="L117" s="219">
        <v>1000</v>
      </c>
      <c r="M117" s="220"/>
      <c r="N117" s="220"/>
      <c r="O117" s="221"/>
      <c r="P117" s="222">
        <f t="shared" si="33"/>
        <v>1000</v>
      </c>
      <c r="Q117" s="223">
        <f>I117</f>
        <v>0.12</v>
      </c>
      <c r="R117" s="224">
        <f t="shared" si="32"/>
        <v>120</v>
      </c>
      <c r="S117" s="224"/>
      <c r="T117" s="225"/>
      <c r="U117" s="226"/>
      <c r="V117" s="227"/>
      <c r="W117" s="228"/>
      <c r="X117" s="229"/>
      <c r="Y117" s="230"/>
      <c r="Z117" s="228"/>
      <c r="AA117" s="229"/>
      <c r="AB117" s="231"/>
      <c r="AC117" s="224"/>
      <c r="AD117" s="232"/>
      <c r="AE117" s="224"/>
      <c r="AF117" s="224"/>
      <c r="AG117" s="225"/>
      <c r="AH117" s="224"/>
      <c r="AI117" s="224"/>
      <c r="AJ117" s="226"/>
      <c r="AK117" s="216" t="s">
        <v>513</v>
      </c>
    </row>
    <row r="118" spans="1:37" x14ac:dyDescent="0.25">
      <c r="A118" s="67"/>
      <c r="B118" s="68"/>
      <c r="C118" s="57" t="s">
        <v>333</v>
      </c>
      <c r="D118" s="58" t="s">
        <v>339</v>
      </c>
      <c r="E118" s="54" t="s">
        <v>368</v>
      </c>
      <c r="F118" s="58" t="s">
        <v>386</v>
      </c>
      <c r="G118" s="58" t="s">
        <v>386</v>
      </c>
      <c r="H118" s="85">
        <v>0.17</v>
      </c>
      <c r="I118" s="85">
        <v>0.12</v>
      </c>
      <c r="J118" s="85"/>
      <c r="K118" s="69">
        <v>0.02</v>
      </c>
      <c r="L118" s="90">
        <v>1000</v>
      </c>
      <c r="M118" s="93"/>
      <c r="N118" s="93"/>
      <c r="O118" s="52"/>
      <c r="P118" s="96">
        <f t="shared" si="33"/>
        <v>1000</v>
      </c>
      <c r="Q118" s="99">
        <f>H118+K118</f>
        <v>0.19</v>
      </c>
      <c r="R118" s="102">
        <f t="shared" si="32"/>
        <v>190</v>
      </c>
      <c r="S118" s="102">
        <f>SUM(L118:O118)</f>
        <v>1000</v>
      </c>
      <c r="T118" s="106">
        <f>K118</f>
        <v>0.02</v>
      </c>
      <c r="U118" s="53">
        <f>S118*T118</f>
        <v>20</v>
      </c>
      <c r="V118" s="111">
        <v>0.6</v>
      </c>
      <c r="W118" s="116">
        <f xml:space="preserve"> P118+(P118*V118)</f>
        <v>1600</v>
      </c>
      <c r="X118" s="108">
        <f>H118+K118</f>
        <v>0.19</v>
      </c>
      <c r="Y118" s="118">
        <f>(W118*X118)-R118</f>
        <v>114</v>
      </c>
      <c r="Z118" s="116">
        <f>W118</f>
        <v>1600</v>
      </c>
      <c r="AA118" s="108">
        <f>K118</f>
        <v>0.02</v>
      </c>
      <c r="AB118" s="71">
        <f>Z118*AA118</f>
        <v>32</v>
      </c>
      <c r="AC118" s="104"/>
      <c r="AD118" s="104"/>
      <c r="AE118" s="104"/>
      <c r="AF118" s="104"/>
      <c r="AG118" s="104"/>
      <c r="AH118" s="104"/>
      <c r="AI118" s="104"/>
      <c r="AJ118" s="70"/>
      <c r="AK118" s="54"/>
    </row>
    <row r="119" spans="1:37" ht="15.75" thickBot="1" x14ac:dyDescent="0.3">
      <c r="A119" s="73"/>
      <c r="B119" s="74"/>
      <c r="C119" s="75" t="s">
        <v>328</v>
      </c>
      <c r="D119" s="76" t="s">
        <v>339</v>
      </c>
      <c r="E119" s="77" t="s">
        <v>369</v>
      </c>
      <c r="F119" s="58" t="s">
        <v>386</v>
      </c>
      <c r="G119" s="76" t="s">
        <v>402</v>
      </c>
      <c r="H119" s="86">
        <v>0.17</v>
      </c>
      <c r="I119" s="88"/>
      <c r="J119" s="88"/>
      <c r="K119" s="79">
        <v>0.02</v>
      </c>
      <c r="L119" s="91">
        <v>1000</v>
      </c>
      <c r="M119" s="94"/>
      <c r="N119" s="94"/>
      <c r="O119" s="78"/>
      <c r="P119" s="97">
        <f t="shared" si="33"/>
        <v>1000</v>
      </c>
      <c r="Q119" s="100">
        <f>H119+K119</f>
        <v>0.19</v>
      </c>
      <c r="R119" s="103">
        <f t="shared" si="32"/>
        <v>190</v>
      </c>
      <c r="S119" s="103">
        <f>SUM(L119:O119)</f>
        <v>1000</v>
      </c>
      <c r="T119" s="107">
        <f>K119</f>
        <v>0.02</v>
      </c>
      <c r="U119" s="80">
        <f>S119*T119</f>
        <v>20</v>
      </c>
      <c r="V119" s="113"/>
      <c r="W119" s="115"/>
      <c r="X119" s="115"/>
      <c r="Y119" s="120"/>
      <c r="Z119" s="115"/>
      <c r="AA119" s="115"/>
      <c r="AB119" s="81"/>
      <c r="AC119" s="103"/>
      <c r="AD119" s="122"/>
      <c r="AE119" s="103"/>
      <c r="AF119" s="103"/>
      <c r="AG119" s="107"/>
      <c r="AH119" s="122"/>
      <c r="AI119" s="122"/>
      <c r="AJ119" s="82"/>
      <c r="AK119" s="77"/>
    </row>
    <row r="120" spans="1:37" x14ac:dyDescent="0.25">
      <c r="A120" s="179" t="s">
        <v>121</v>
      </c>
      <c r="B120" s="180" t="s">
        <v>261</v>
      </c>
      <c r="C120" s="286" t="s">
        <v>328</v>
      </c>
      <c r="D120" s="287" t="s">
        <v>338</v>
      </c>
      <c r="E120" s="288" t="s">
        <v>487</v>
      </c>
      <c r="F120" s="60" t="s">
        <v>335</v>
      </c>
      <c r="G120" s="60" t="s">
        <v>393</v>
      </c>
      <c r="H120" s="84">
        <v>0.25</v>
      </c>
      <c r="I120" s="84"/>
      <c r="J120" s="84"/>
      <c r="K120" s="63">
        <v>0.02</v>
      </c>
      <c r="L120" s="89">
        <v>1000</v>
      </c>
      <c r="M120" s="92"/>
      <c r="N120" s="92"/>
      <c r="O120" s="62"/>
      <c r="P120" s="95">
        <f>SUM(L120:O120)/((100%-(H120+K120)))</f>
        <v>1369.8630136986301</v>
      </c>
      <c r="Q120" s="98">
        <f>H120+K120</f>
        <v>0.27</v>
      </c>
      <c r="R120" s="101">
        <f t="shared" si="32"/>
        <v>369.86301369863014</v>
      </c>
      <c r="S120" s="101">
        <f>P120</f>
        <v>1369.8630136986301</v>
      </c>
      <c r="T120" s="105">
        <f>K120</f>
        <v>0.02</v>
      </c>
      <c r="U120" s="64">
        <f>S120*T120</f>
        <v>27.397260273972602</v>
      </c>
      <c r="V120" s="110"/>
      <c r="W120" s="114"/>
      <c r="X120" s="114"/>
      <c r="Y120" s="117"/>
      <c r="Z120" s="114"/>
      <c r="AA120" s="114"/>
      <c r="AB120" s="65"/>
      <c r="AC120" s="121"/>
      <c r="AD120" s="121"/>
      <c r="AE120" s="121"/>
      <c r="AF120" s="121"/>
      <c r="AG120" s="121"/>
      <c r="AH120" s="121"/>
      <c r="AI120" s="121"/>
      <c r="AJ120" s="66"/>
      <c r="AK120" s="61"/>
    </row>
    <row r="121" spans="1:37" x14ac:dyDescent="0.25">
      <c r="A121" s="67" t="s">
        <v>392</v>
      </c>
      <c r="B121" s="68"/>
      <c r="C121" s="289" t="s">
        <v>328</v>
      </c>
      <c r="D121" s="290" t="s">
        <v>338</v>
      </c>
      <c r="E121" s="291" t="s">
        <v>349</v>
      </c>
      <c r="F121" s="58" t="s">
        <v>337</v>
      </c>
      <c r="G121" s="58" t="s">
        <v>393</v>
      </c>
      <c r="H121" s="85">
        <v>0.25</v>
      </c>
      <c r="I121" s="85">
        <v>0.12</v>
      </c>
      <c r="J121" s="85"/>
      <c r="K121" s="69">
        <v>0.02</v>
      </c>
      <c r="L121" s="90">
        <v>1000</v>
      </c>
      <c r="M121" s="93"/>
      <c r="N121" s="93"/>
      <c r="O121" s="52"/>
      <c r="P121" s="96">
        <f t="shared" ref="P121:P132" si="36">SUM(L121:O121)</f>
        <v>1000</v>
      </c>
      <c r="Q121" s="99">
        <f>I121</f>
        <v>0.12</v>
      </c>
      <c r="R121" s="102">
        <f t="shared" si="32"/>
        <v>120</v>
      </c>
      <c r="S121" s="104"/>
      <c r="T121" s="104"/>
      <c r="U121" s="70"/>
      <c r="V121" s="111">
        <v>0.6</v>
      </c>
      <c r="W121" s="116">
        <f xml:space="preserve"> P121+(P121*V121)</f>
        <v>1600</v>
      </c>
      <c r="X121" s="108">
        <f>H121+K121</f>
        <v>0.27</v>
      </c>
      <c r="Y121" s="118">
        <f>(W121*X121)-R121</f>
        <v>312</v>
      </c>
      <c r="Z121" s="116">
        <f>W121</f>
        <v>1600</v>
      </c>
      <c r="AA121" s="108">
        <f>K121</f>
        <v>0.02</v>
      </c>
      <c r="AB121" s="71">
        <f>Z121*AA121</f>
        <v>32</v>
      </c>
      <c r="AC121" s="104"/>
      <c r="AD121" s="104"/>
      <c r="AE121" s="104"/>
      <c r="AF121" s="104"/>
      <c r="AG121" s="104"/>
      <c r="AH121" s="104"/>
      <c r="AI121" s="104"/>
      <c r="AJ121" s="70"/>
      <c r="AK121" s="54"/>
    </row>
    <row r="122" spans="1:37" x14ac:dyDescent="0.25">
      <c r="A122" s="67" t="s">
        <v>480</v>
      </c>
      <c r="B122" s="68"/>
      <c r="C122" s="306" t="s">
        <v>481</v>
      </c>
      <c r="D122" s="307" t="s">
        <v>338</v>
      </c>
      <c r="E122" s="308" t="s">
        <v>395</v>
      </c>
      <c r="F122" s="58" t="s">
        <v>337</v>
      </c>
      <c r="G122" s="58" t="s">
        <v>393</v>
      </c>
      <c r="H122" s="85">
        <v>0.25</v>
      </c>
      <c r="I122" s="85">
        <v>0.12</v>
      </c>
      <c r="J122" s="85"/>
      <c r="K122" s="69">
        <v>0.02</v>
      </c>
      <c r="L122" s="90">
        <v>1000</v>
      </c>
      <c r="M122" s="93"/>
      <c r="N122" s="93"/>
      <c r="O122" s="52"/>
      <c r="P122" s="96">
        <f t="shared" si="36"/>
        <v>1000</v>
      </c>
      <c r="Q122" s="99">
        <f>I122</f>
        <v>0.12</v>
      </c>
      <c r="R122" s="102">
        <f t="shared" si="32"/>
        <v>120</v>
      </c>
      <c r="S122" s="102"/>
      <c r="T122" s="104"/>
      <c r="U122" s="70"/>
      <c r="V122" s="111"/>
      <c r="W122" s="116"/>
      <c r="X122" s="108"/>
      <c r="Y122" s="118"/>
      <c r="Z122" s="116"/>
      <c r="AA122" s="108"/>
      <c r="AB122" s="71"/>
      <c r="AC122" s="153">
        <f>((SUM(L122:O122))-R122)/(1-(H122+K122))</f>
        <v>1205.4794520547946</v>
      </c>
      <c r="AD122" s="282">
        <f>(H122)+K122</f>
        <v>0.27</v>
      </c>
      <c r="AE122" s="153">
        <f>((AC122*AD122)-R122)</f>
        <v>205.47945205479454</v>
      </c>
      <c r="AF122" s="153">
        <f>AC122</f>
        <v>1205.4794520547946</v>
      </c>
      <c r="AG122" s="266">
        <f>K121</f>
        <v>0.02</v>
      </c>
      <c r="AH122" s="153">
        <f>AF122*AG122</f>
        <v>24.109589041095891</v>
      </c>
      <c r="AI122" s="153"/>
      <c r="AJ122" s="271"/>
      <c r="AK122" s="54" t="s">
        <v>504</v>
      </c>
    </row>
    <row r="123" spans="1:37" ht="25.5" x14ac:dyDescent="0.25">
      <c r="A123" s="67"/>
      <c r="B123" s="68"/>
      <c r="C123" s="289" t="s">
        <v>333</v>
      </c>
      <c r="D123" s="290" t="s">
        <v>338</v>
      </c>
      <c r="E123" s="291" t="s">
        <v>350</v>
      </c>
      <c r="F123" s="58" t="s">
        <v>337</v>
      </c>
      <c r="G123" s="58" t="s">
        <v>393</v>
      </c>
      <c r="H123" s="85">
        <v>0.25</v>
      </c>
      <c r="I123" s="85">
        <v>0.12</v>
      </c>
      <c r="J123" s="85"/>
      <c r="K123" s="69">
        <v>0.02</v>
      </c>
      <c r="L123" s="90">
        <v>1000</v>
      </c>
      <c r="M123" s="93"/>
      <c r="N123" s="93"/>
      <c r="O123" s="52"/>
      <c r="P123" s="96">
        <f t="shared" si="36"/>
        <v>1000</v>
      </c>
      <c r="Q123" s="99">
        <f>I123</f>
        <v>0.12</v>
      </c>
      <c r="R123" s="102">
        <f t="shared" si="32"/>
        <v>120</v>
      </c>
      <c r="S123" s="102"/>
      <c r="T123" s="104"/>
      <c r="U123" s="70"/>
      <c r="V123" s="111">
        <v>0.6</v>
      </c>
      <c r="W123" s="116">
        <f xml:space="preserve"> P123+(P123*V123)</f>
        <v>1600</v>
      </c>
      <c r="X123" s="108">
        <f>H123+K123</f>
        <v>0.27</v>
      </c>
      <c r="Y123" s="118">
        <f>(W123*X123)-R123</f>
        <v>312</v>
      </c>
      <c r="Z123" s="116">
        <f>W123</f>
        <v>1600</v>
      </c>
      <c r="AA123" s="108">
        <f>K123</f>
        <v>0.02</v>
      </c>
      <c r="AB123" s="71">
        <f>Z123*AA123</f>
        <v>32</v>
      </c>
      <c r="AC123" s="104"/>
      <c r="AD123" s="104"/>
      <c r="AE123" s="104"/>
      <c r="AF123" s="104"/>
      <c r="AG123" s="104"/>
      <c r="AH123" s="104"/>
      <c r="AI123" s="104"/>
      <c r="AJ123" s="70"/>
      <c r="AK123" s="54" t="s">
        <v>347</v>
      </c>
    </row>
    <row r="124" spans="1:37" x14ac:dyDescent="0.25">
      <c r="A124" s="67"/>
      <c r="B124" s="68"/>
      <c r="C124" s="289" t="s">
        <v>333</v>
      </c>
      <c r="D124" s="290" t="s">
        <v>338</v>
      </c>
      <c r="E124" s="291" t="s">
        <v>351</v>
      </c>
      <c r="F124" s="58" t="s">
        <v>337</v>
      </c>
      <c r="G124" s="58" t="s">
        <v>393</v>
      </c>
      <c r="H124" s="85">
        <v>0.25</v>
      </c>
      <c r="I124" s="85">
        <v>0.12</v>
      </c>
      <c r="J124" s="85"/>
      <c r="K124" s="69">
        <v>0.02</v>
      </c>
      <c r="L124" s="90">
        <v>1000</v>
      </c>
      <c r="M124" s="93"/>
      <c r="N124" s="93"/>
      <c r="O124" s="52"/>
      <c r="P124" s="96">
        <f t="shared" si="36"/>
        <v>1000</v>
      </c>
      <c r="Q124" s="99">
        <f>I124</f>
        <v>0.12</v>
      </c>
      <c r="R124" s="102">
        <f t="shared" si="32"/>
        <v>120</v>
      </c>
      <c r="S124" s="102"/>
      <c r="T124" s="104"/>
      <c r="U124" s="70"/>
      <c r="V124" s="111">
        <v>0.6</v>
      </c>
      <c r="W124" s="116">
        <f xml:space="preserve"> P124+(P124*V124)</f>
        <v>1600</v>
      </c>
      <c r="X124" s="108">
        <f>H124+K124</f>
        <v>0.27</v>
      </c>
      <c r="Y124" s="118">
        <f>(W124*X124)-R124</f>
        <v>312</v>
      </c>
      <c r="Z124" s="116">
        <f>W124</f>
        <v>1600</v>
      </c>
      <c r="AA124" s="108">
        <f>K124</f>
        <v>0.02</v>
      </c>
      <c r="AB124" s="71">
        <f>Z124*AA124</f>
        <v>32</v>
      </c>
      <c r="AC124" s="104"/>
      <c r="AD124" s="104"/>
      <c r="AE124" s="104"/>
      <c r="AF124" s="104"/>
      <c r="AG124" s="104"/>
      <c r="AH124" s="104"/>
      <c r="AI124" s="104"/>
      <c r="AJ124" s="70"/>
      <c r="AK124" s="54"/>
    </row>
    <row r="125" spans="1:37" x14ac:dyDescent="0.25">
      <c r="A125" s="67"/>
      <c r="B125" s="68"/>
      <c r="C125" s="306" t="s">
        <v>481</v>
      </c>
      <c r="D125" s="307" t="s">
        <v>338</v>
      </c>
      <c r="E125" s="308" t="s">
        <v>352</v>
      </c>
      <c r="F125" s="58" t="s">
        <v>337</v>
      </c>
      <c r="G125" s="58" t="s">
        <v>393</v>
      </c>
      <c r="H125" s="85">
        <v>0.25</v>
      </c>
      <c r="I125" s="85">
        <v>0.12</v>
      </c>
      <c r="J125" s="85"/>
      <c r="K125" s="69">
        <v>0.02</v>
      </c>
      <c r="L125" s="90">
        <v>1000</v>
      </c>
      <c r="M125" s="93"/>
      <c r="N125" s="93"/>
      <c r="O125" s="52"/>
      <c r="P125" s="96">
        <f t="shared" si="36"/>
        <v>1000</v>
      </c>
      <c r="Q125" s="99">
        <f>I125</f>
        <v>0.12</v>
      </c>
      <c r="R125" s="102">
        <f t="shared" si="32"/>
        <v>120</v>
      </c>
      <c r="S125" s="104"/>
      <c r="T125" s="104"/>
      <c r="U125" s="70"/>
      <c r="V125" s="112"/>
      <c r="W125" s="109"/>
      <c r="X125" s="109"/>
      <c r="Y125" s="119"/>
      <c r="Z125" s="109"/>
      <c r="AA125" s="109"/>
      <c r="AB125" s="72"/>
      <c r="AC125" s="153">
        <f>((SUM(L125:O125))-R125)/(1-(H125+K125))</f>
        <v>1205.4794520547946</v>
      </c>
      <c r="AD125" s="282">
        <f>(H125)+K125</f>
        <v>0.27</v>
      </c>
      <c r="AE125" s="153">
        <f>((AC125*AD125)-R125)</f>
        <v>205.47945205479454</v>
      </c>
      <c r="AF125" s="153">
        <f>AC125</f>
        <v>1205.4794520547946</v>
      </c>
      <c r="AG125" s="266">
        <f>K124</f>
        <v>0.02</v>
      </c>
      <c r="AH125" s="153">
        <f>AF125*AG125</f>
        <v>24.109589041095891</v>
      </c>
      <c r="AI125" s="153"/>
      <c r="AJ125" s="271"/>
      <c r="AK125" s="54" t="s">
        <v>504</v>
      </c>
    </row>
    <row r="126" spans="1:37" x14ac:dyDescent="0.25">
      <c r="A126" s="67"/>
      <c r="B126" s="68"/>
      <c r="C126" s="289" t="s">
        <v>481</v>
      </c>
      <c r="D126" s="290" t="s">
        <v>338</v>
      </c>
      <c r="E126" s="291" t="s">
        <v>363</v>
      </c>
      <c r="F126" s="58" t="s">
        <v>393</v>
      </c>
      <c r="G126" s="58" t="s">
        <v>393</v>
      </c>
      <c r="H126" s="85">
        <v>0.25</v>
      </c>
      <c r="I126" s="85"/>
      <c r="J126" s="85"/>
      <c r="K126" s="69">
        <v>0.02</v>
      </c>
      <c r="L126" s="90">
        <v>1000</v>
      </c>
      <c r="M126" s="93"/>
      <c r="N126" s="93"/>
      <c r="O126" s="52"/>
      <c r="P126" s="96">
        <f t="shared" si="36"/>
        <v>1000</v>
      </c>
      <c r="Q126" s="99">
        <f>H126+K126</f>
        <v>0.27</v>
      </c>
      <c r="R126" s="102">
        <f t="shared" si="32"/>
        <v>270</v>
      </c>
      <c r="S126" s="102">
        <f>SUM(L126:O126)</f>
        <v>1000</v>
      </c>
      <c r="T126" s="106">
        <f>K126</f>
        <v>0.02</v>
      </c>
      <c r="U126" s="53">
        <f>S126*T126</f>
        <v>20</v>
      </c>
      <c r="V126" s="112"/>
      <c r="W126" s="109"/>
      <c r="X126" s="109"/>
      <c r="Y126" s="119"/>
      <c r="Z126" s="109"/>
      <c r="AA126" s="109"/>
      <c r="AB126" s="72"/>
      <c r="AC126" s="102"/>
      <c r="AD126" s="106"/>
      <c r="AE126" s="102"/>
      <c r="AF126" s="102"/>
      <c r="AG126" s="106"/>
      <c r="AH126" s="102"/>
      <c r="AI126" s="102"/>
      <c r="AJ126" s="53"/>
      <c r="AK126" s="54"/>
    </row>
    <row r="127" spans="1:37" x14ac:dyDescent="0.25">
      <c r="A127" s="67"/>
      <c r="B127" s="68"/>
      <c r="C127" s="289" t="s">
        <v>328</v>
      </c>
      <c r="D127" s="290" t="s">
        <v>340</v>
      </c>
      <c r="E127" s="291" t="s">
        <v>488</v>
      </c>
      <c r="F127" s="58" t="s">
        <v>393</v>
      </c>
      <c r="G127" s="58" t="s">
        <v>393</v>
      </c>
      <c r="H127" s="85">
        <v>0.25</v>
      </c>
      <c r="I127" s="87"/>
      <c r="J127" s="87"/>
      <c r="K127" s="69">
        <v>0.02</v>
      </c>
      <c r="L127" s="90">
        <v>1000</v>
      </c>
      <c r="M127" s="93"/>
      <c r="N127" s="93"/>
      <c r="O127" s="52"/>
      <c r="P127" s="96">
        <f t="shared" si="36"/>
        <v>1000</v>
      </c>
      <c r="Q127" s="99">
        <f>H127+K127</f>
        <v>0.27</v>
      </c>
      <c r="R127" s="102">
        <f t="shared" si="32"/>
        <v>270</v>
      </c>
      <c r="S127" s="102">
        <f>SUM(L127:O127)</f>
        <v>1000</v>
      </c>
      <c r="T127" s="106">
        <f>K127</f>
        <v>0.02</v>
      </c>
      <c r="U127" s="53">
        <f>S127*T127</f>
        <v>20</v>
      </c>
      <c r="V127" s="111"/>
      <c r="W127" s="116"/>
      <c r="X127" s="108"/>
      <c r="Y127" s="118"/>
      <c r="Z127" s="116"/>
      <c r="AA127" s="108"/>
      <c r="AB127" s="71"/>
      <c r="AC127" s="102"/>
      <c r="AD127" s="104"/>
      <c r="AE127" s="102"/>
      <c r="AF127" s="102"/>
      <c r="AG127" s="106"/>
      <c r="AH127" s="102"/>
      <c r="AI127" s="102"/>
      <c r="AJ127" s="53"/>
      <c r="AK127" s="54"/>
    </row>
    <row r="128" spans="1:37" x14ac:dyDescent="0.25">
      <c r="A128" s="67"/>
      <c r="B128" s="68"/>
      <c r="C128" s="289" t="s">
        <v>328</v>
      </c>
      <c r="D128" s="290" t="s">
        <v>340</v>
      </c>
      <c r="E128" s="291" t="s">
        <v>365</v>
      </c>
      <c r="F128" s="58" t="s">
        <v>393</v>
      </c>
      <c r="G128" s="58" t="s">
        <v>341</v>
      </c>
      <c r="H128" s="85">
        <v>0.18</v>
      </c>
      <c r="I128" s="85">
        <v>0.12</v>
      </c>
      <c r="J128" s="85"/>
      <c r="K128" s="69">
        <v>0.02</v>
      </c>
      <c r="L128" s="90">
        <v>1000</v>
      </c>
      <c r="M128" s="93"/>
      <c r="N128" s="93"/>
      <c r="O128" s="52"/>
      <c r="P128" s="96">
        <f t="shared" si="36"/>
        <v>1000</v>
      </c>
      <c r="Q128" s="99">
        <f>I128</f>
        <v>0.12</v>
      </c>
      <c r="R128" s="102">
        <f t="shared" si="32"/>
        <v>120</v>
      </c>
      <c r="S128" s="102"/>
      <c r="T128" s="106"/>
      <c r="U128" s="53"/>
      <c r="V128" s="112"/>
      <c r="W128" s="109"/>
      <c r="X128" s="109"/>
      <c r="Y128" s="119"/>
      <c r="Z128" s="109"/>
      <c r="AA128" s="109"/>
      <c r="AB128" s="72"/>
      <c r="AC128" s="102">
        <f>SUM(L128:O128)</f>
        <v>1000</v>
      </c>
      <c r="AD128" s="106">
        <f>H128+K128</f>
        <v>0.19999999999999998</v>
      </c>
      <c r="AE128" s="102"/>
      <c r="AF128" s="102">
        <f>SUM(L128:O128)</f>
        <v>1000</v>
      </c>
      <c r="AG128" s="266">
        <f>K127</f>
        <v>0.02</v>
      </c>
      <c r="AH128" s="102">
        <f>AF128*AG128</f>
        <v>20</v>
      </c>
      <c r="AI128" s="102">
        <f>(((AC128*H128)-R128) * 0.4)</f>
        <v>24</v>
      </c>
      <c r="AJ128" s="53">
        <f>(((AC128*H128)-R128) * 0.6) + AH128</f>
        <v>56</v>
      </c>
      <c r="AK128" s="54" t="s">
        <v>496</v>
      </c>
    </row>
    <row r="129" spans="1:37" x14ac:dyDescent="0.25">
      <c r="A129" s="67"/>
      <c r="B129" s="68"/>
      <c r="C129" s="289" t="s">
        <v>333</v>
      </c>
      <c r="D129" s="290" t="s">
        <v>339</v>
      </c>
      <c r="E129" s="291" t="s">
        <v>366</v>
      </c>
      <c r="F129" s="58" t="s">
        <v>393</v>
      </c>
      <c r="G129" s="58" t="s">
        <v>337</v>
      </c>
      <c r="H129" s="85">
        <v>0.18</v>
      </c>
      <c r="I129" s="85">
        <v>0.12</v>
      </c>
      <c r="J129" s="85"/>
      <c r="K129" s="69">
        <v>0.02</v>
      </c>
      <c r="L129" s="90">
        <v>1000</v>
      </c>
      <c r="M129" s="93"/>
      <c r="N129" s="93"/>
      <c r="O129" s="52"/>
      <c r="P129" s="96">
        <f t="shared" si="36"/>
        <v>1000</v>
      </c>
      <c r="Q129" s="99">
        <f>I129</f>
        <v>0.12</v>
      </c>
      <c r="R129" s="102">
        <f t="shared" si="32"/>
        <v>120</v>
      </c>
      <c r="S129" s="102"/>
      <c r="T129" s="106"/>
      <c r="U129" s="53"/>
      <c r="V129" s="111">
        <v>0.6</v>
      </c>
      <c r="W129" s="116">
        <f xml:space="preserve"> P129+(P129*V129)</f>
        <v>1600</v>
      </c>
      <c r="X129" s="108">
        <f>H129+K129</f>
        <v>0.19999999999999998</v>
      </c>
      <c r="Y129" s="118">
        <f>(W129*X129)-R129</f>
        <v>200</v>
      </c>
      <c r="Z129" s="116">
        <f>W129</f>
        <v>1600</v>
      </c>
      <c r="AA129" s="108">
        <f>K129</f>
        <v>0.02</v>
      </c>
      <c r="AB129" s="71">
        <f>Z129*AA129</f>
        <v>32</v>
      </c>
      <c r="AC129" s="102"/>
      <c r="AD129" s="104"/>
      <c r="AE129" s="102"/>
      <c r="AF129" s="102"/>
      <c r="AG129" s="106"/>
      <c r="AH129" s="102"/>
      <c r="AI129" s="102"/>
      <c r="AJ129" s="53"/>
      <c r="AK129" s="54" t="s">
        <v>496</v>
      </c>
    </row>
    <row r="130" spans="1:37" x14ac:dyDescent="0.25">
      <c r="A130" s="67"/>
      <c r="B130" s="68"/>
      <c r="C130" s="292" t="s">
        <v>328</v>
      </c>
      <c r="D130" s="293" t="s">
        <v>339</v>
      </c>
      <c r="E130" s="294" t="s">
        <v>367</v>
      </c>
      <c r="F130" s="215" t="s">
        <v>393</v>
      </c>
      <c r="G130" s="215" t="s">
        <v>337</v>
      </c>
      <c r="H130" s="217">
        <v>0.25</v>
      </c>
      <c r="I130" s="217">
        <v>0.12</v>
      </c>
      <c r="J130" s="217"/>
      <c r="K130" s="218">
        <v>0.02</v>
      </c>
      <c r="L130" s="219">
        <v>1000</v>
      </c>
      <c r="M130" s="220"/>
      <c r="N130" s="220"/>
      <c r="O130" s="221"/>
      <c r="P130" s="222">
        <f t="shared" si="36"/>
        <v>1000</v>
      </c>
      <c r="Q130" s="223">
        <f>I130</f>
        <v>0.12</v>
      </c>
      <c r="R130" s="224">
        <f t="shared" si="32"/>
        <v>120</v>
      </c>
      <c r="S130" s="224"/>
      <c r="T130" s="225"/>
      <c r="U130" s="226"/>
      <c r="V130" s="227"/>
      <c r="W130" s="228"/>
      <c r="X130" s="229"/>
      <c r="Y130" s="230"/>
      <c r="Z130" s="228"/>
      <c r="AA130" s="229"/>
      <c r="AB130" s="231"/>
      <c r="AC130" s="224"/>
      <c r="AD130" s="232"/>
      <c r="AE130" s="224"/>
      <c r="AF130" s="224"/>
      <c r="AG130" s="225"/>
      <c r="AH130" s="224"/>
      <c r="AI130" s="224"/>
      <c r="AJ130" s="226"/>
      <c r="AK130" s="216" t="s">
        <v>513</v>
      </c>
    </row>
    <row r="131" spans="1:37" x14ac:dyDescent="0.25">
      <c r="A131" s="67"/>
      <c r="B131" s="68"/>
      <c r="C131" s="289" t="s">
        <v>333</v>
      </c>
      <c r="D131" s="290" t="s">
        <v>339</v>
      </c>
      <c r="E131" s="291" t="s">
        <v>368</v>
      </c>
      <c r="F131" s="58" t="s">
        <v>393</v>
      </c>
      <c r="G131" s="58" t="s">
        <v>393</v>
      </c>
      <c r="H131" s="85">
        <v>0.25</v>
      </c>
      <c r="I131" s="85"/>
      <c r="J131" s="85"/>
      <c r="K131" s="69">
        <v>0.02</v>
      </c>
      <c r="L131" s="90">
        <v>1000</v>
      </c>
      <c r="M131" s="93"/>
      <c r="N131" s="93"/>
      <c r="O131" s="52"/>
      <c r="P131" s="96">
        <f t="shared" si="36"/>
        <v>1000</v>
      </c>
      <c r="Q131" s="99">
        <f>H131</f>
        <v>0.25</v>
      </c>
      <c r="R131" s="102">
        <f t="shared" si="32"/>
        <v>250</v>
      </c>
      <c r="S131" s="102"/>
      <c r="T131" s="106"/>
      <c r="U131" s="53"/>
      <c r="V131" s="111">
        <v>0.6</v>
      </c>
      <c r="W131" s="116">
        <f xml:space="preserve"> P131+(P131*V131)</f>
        <v>1600</v>
      </c>
      <c r="X131" s="108">
        <f>H131+K131</f>
        <v>0.27</v>
      </c>
      <c r="Y131" s="118">
        <f>(W131*X131)-R131</f>
        <v>182</v>
      </c>
      <c r="Z131" s="116">
        <f>W131</f>
        <v>1600</v>
      </c>
      <c r="AA131" s="108">
        <f>K131</f>
        <v>0.02</v>
      </c>
      <c r="AB131" s="71">
        <f>Z131*AA131</f>
        <v>32</v>
      </c>
      <c r="AC131" s="104"/>
      <c r="AD131" s="104"/>
      <c r="AE131" s="104"/>
      <c r="AF131" s="104"/>
      <c r="AG131" s="104"/>
      <c r="AH131" s="104"/>
      <c r="AI131" s="104"/>
      <c r="AJ131" s="70"/>
      <c r="AK131" s="54"/>
    </row>
    <row r="132" spans="1:37" ht="15.75" thickBot="1" x14ac:dyDescent="0.3">
      <c r="A132" s="73"/>
      <c r="B132" s="74"/>
      <c r="C132" s="295" t="s">
        <v>328</v>
      </c>
      <c r="D132" s="296" t="s">
        <v>339</v>
      </c>
      <c r="E132" s="297" t="s">
        <v>369</v>
      </c>
      <c r="F132" s="76" t="s">
        <v>393</v>
      </c>
      <c r="G132" s="76" t="s">
        <v>396</v>
      </c>
      <c r="H132" s="86">
        <v>0.25</v>
      </c>
      <c r="I132" s="88"/>
      <c r="J132" s="88"/>
      <c r="K132" s="79">
        <v>0.02</v>
      </c>
      <c r="L132" s="91">
        <v>1000</v>
      </c>
      <c r="M132" s="94"/>
      <c r="N132" s="94"/>
      <c r="O132" s="78"/>
      <c r="P132" s="97">
        <f t="shared" si="36"/>
        <v>1000</v>
      </c>
      <c r="Q132" s="100">
        <f>H132+K132</f>
        <v>0.27</v>
      </c>
      <c r="R132" s="103">
        <f t="shared" si="32"/>
        <v>270</v>
      </c>
      <c r="S132" s="103">
        <f>SUM(L132:O132)</f>
        <v>1000</v>
      </c>
      <c r="T132" s="107">
        <f>K132</f>
        <v>0.02</v>
      </c>
      <c r="U132" s="80">
        <f>S132*T132</f>
        <v>20</v>
      </c>
      <c r="V132" s="113"/>
      <c r="W132" s="115"/>
      <c r="X132" s="115"/>
      <c r="Y132" s="120"/>
      <c r="Z132" s="115"/>
      <c r="AA132" s="115"/>
      <c r="AB132" s="81"/>
      <c r="AC132" s="103"/>
      <c r="AD132" s="122"/>
      <c r="AE132" s="103"/>
      <c r="AF132" s="103"/>
      <c r="AG132" s="107"/>
      <c r="AH132" s="122"/>
      <c r="AI132" s="122"/>
      <c r="AJ132" s="82"/>
      <c r="AK132" s="77"/>
    </row>
    <row r="133" spans="1:37" x14ac:dyDescent="0.25">
      <c r="A133" s="125" t="s">
        <v>128</v>
      </c>
      <c r="B133" s="126" t="s">
        <v>265</v>
      </c>
      <c r="C133" s="126"/>
      <c r="D133" s="126"/>
      <c r="E133" s="83"/>
      <c r="F133" s="83"/>
      <c r="G133" s="83"/>
      <c r="H133" s="126"/>
      <c r="I133" s="126"/>
      <c r="J133" s="126"/>
      <c r="K133" s="126"/>
      <c r="L133" s="83"/>
      <c r="M133" s="83"/>
      <c r="N133" s="83"/>
      <c r="O133" s="83"/>
      <c r="P133" s="83"/>
      <c r="Q133" s="83"/>
      <c r="R133" s="83"/>
      <c r="S133" s="83"/>
      <c r="T133" s="83"/>
      <c r="U133" s="83"/>
      <c r="V133" s="83"/>
      <c r="W133" s="83"/>
      <c r="X133" s="83"/>
      <c r="Y133" s="83"/>
      <c r="Z133" s="83"/>
      <c r="AA133" s="83"/>
      <c r="AB133" s="83"/>
      <c r="AC133" s="83"/>
      <c r="AD133" s="83"/>
      <c r="AE133" s="83"/>
      <c r="AF133" s="83"/>
      <c r="AG133" s="83"/>
      <c r="AH133" s="83"/>
      <c r="AI133" s="83"/>
      <c r="AJ133" s="83"/>
      <c r="AK133" s="127"/>
    </row>
    <row r="134" spans="1:37" ht="15.75" thickBot="1" x14ac:dyDescent="0.3">
      <c r="A134" s="128"/>
      <c r="B134" s="129"/>
      <c r="C134" s="129"/>
      <c r="D134" s="129"/>
      <c r="E134" s="55"/>
      <c r="F134" s="55"/>
      <c r="G134" s="55"/>
      <c r="H134" s="129"/>
      <c r="I134" s="129"/>
      <c r="J134" s="129"/>
      <c r="K134" s="129"/>
      <c r="L134" s="55"/>
      <c r="M134" s="55"/>
      <c r="N134" s="55"/>
      <c r="O134" s="55"/>
      <c r="P134" s="55"/>
      <c r="Q134" s="55"/>
      <c r="R134" s="55"/>
      <c r="S134" s="55"/>
      <c r="T134" s="55"/>
      <c r="U134" s="55"/>
      <c r="V134" s="55"/>
      <c r="W134" s="55"/>
      <c r="X134" s="55"/>
      <c r="Y134" s="55"/>
      <c r="Z134" s="55"/>
      <c r="AA134" s="55"/>
      <c r="AB134" s="55"/>
      <c r="AC134" s="55"/>
      <c r="AD134" s="55"/>
      <c r="AE134" s="55"/>
      <c r="AF134" s="55"/>
      <c r="AG134" s="55"/>
      <c r="AH134" s="55"/>
      <c r="AI134" s="55"/>
      <c r="AJ134" s="55"/>
      <c r="AK134" s="56"/>
    </row>
    <row r="135" spans="1:37" x14ac:dyDescent="0.25">
      <c r="A135" s="179" t="s">
        <v>132</v>
      </c>
      <c r="B135" s="180" t="s">
        <v>269</v>
      </c>
      <c r="C135" s="59" t="s">
        <v>328</v>
      </c>
      <c r="D135" s="60" t="s">
        <v>338</v>
      </c>
      <c r="E135" s="61" t="s">
        <v>348</v>
      </c>
      <c r="F135" s="60" t="s">
        <v>335</v>
      </c>
      <c r="G135" s="60" t="s">
        <v>403</v>
      </c>
      <c r="H135" s="84">
        <v>0.18</v>
      </c>
      <c r="I135" s="84"/>
      <c r="J135" s="84"/>
      <c r="K135" s="63">
        <v>0.02</v>
      </c>
      <c r="L135" s="89">
        <v>1000</v>
      </c>
      <c r="M135" s="92"/>
      <c r="N135" s="92"/>
      <c r="O135" s="62"/>
      <c r="P135" s="95">
        <f>SUM(L135:O135)/((100%-(H135+K135)))</f>
        <v>1250</v>
      </c>
      <c r="Q135" s="98">
        <f>H135+K135</f>
        <v>0.19999999999999998</v>
      </c>
      <c r="R135" s="101">
        <f t="shared" ref="R135:R166" si="37">P135*Q135</f>
        <v>249.99999999999997</v>
      </c>
      <c r="S135" s="101">
        <f>P135</f>
        <v>1250</v>
      </c>
      <c r="T135" s="105">
        <f>K135</f>
        <v>0.02</v>
      </c>
      <c r="U135" s="64">
        <f>S135*T135</f>
        <v>25</v>
      </c>
      <c r="V135" s="110"/>
      <c r="W135" s="114"/>
      <c r="X135" s="114"/>
      <c r="Y135" s="117"/>
      <c r="Z135" s="114"/>
      <c r="AA135" s="114"/>
      <c r="AB135" s="65"/>
      <c r="AC135" s="121"/>
      <c r="AD135" s="121"/>
      <c r="AE135" s="121"/>
      <c r="AF135" s="121"/>
      <c r="AG135" s="121"/>
      <c r="AH135" s="121"/>
      <c r="AI135" s="121"/>
      <c r="AJ135" s="66"/>
      <c r="AK135" s="61"/>
    </row>
    <row r="136" spans="1:37" x14ac:dyDescent="0.25">
      <c r="A136" s="67" t="s">
        <v>388</v>
      </c>
      <c r="B136" s="68"/>
      <c r="C136" s="57" t="s">
        <v>328</v>
      </c>
      <c r="D136" s="58" t="s">
        <v>338</v>
      </c>
      <c r="E136" s="54" t="s">
        <v>349</v>
      </c>
      <c r="F136" s="58" t="s">
        <v>337</v>
      </c>
      <c r="G136" s="58" t="s">
        <v>403</v>
      </c>
      <c r="H136" s="85">
        <v>0.18</v>
      </c>
      <c r="I136" s="85">
        <v>0.12</v>
      </c>
      <c r="J136" s="85"/>
      <c r="K136" s="69">
        <v>0.02</v>
      </c>
      <c r="L136" s="90">
        <v>1000</v>
      </c>
      <c r="M136" s="93"/>
      <c r="N136" s="93"/>
      <c r="O136" s="52"/>
      <c r="P136" s="96">
        <f t="shared" ref="P136:P146" si="38">SUM(L136:O136)</f>
        <v>1000</v>
      </c>
      <c r="Q136" s="99">
        <f>I136</f>
        <v>0.12</v>
      </c>
      <c r="R136" s="102">
        <f t="shared" si="37"/>
        <v>120</v>
      </c>
      <c r="S136" s="104"/>
      <c r="T136" s="104"/>
      <c r="U136" s="70"/>
      <c r="V136" s="111">
        <v>0.6</v>
      </c>
      <c r="W136" s="116">
        <f xml:space="preserve"> P136+(P136*V136)</f>
        <v>1600</v>
      </c>
      <c r="X136" s="108">
        <f>H136+K136</f>
        <v>0.19999999999999998</v>
      </c>
      <c r="Y136" s="118">
        <f>(W136*X136)-R136</f>
        <v>200</v>
      </c>
      <c r="Z136" s="116">
        <f>W136</f>
        <v>1600</v>
      </c>
      <c r="AA136" s="108">
        <f>K136</f>
        <v>0.02</v>
      </c>
      <c r="AB136" s="71">
        <f>Z136*AA136</f>
        <v>32</v>
      </c>
      <c r="AC136" s="104"/>
      <c r="AD136" s="104"/>
      <c r="AE136" s="104"/>
      <c r="AF136" s="104"/>
      <c r="AG136" s="104"/>
      <c r="AH136" s="104"/>
      <c r="AI136" s="104"/>
      <c r="AJ136" s="70"/>
      <c r="AK136" s="54"/>
    </row>
    <row r="137" spans="1:37" ht="25.5" x14ac:dyDescent="0.25">
      <c r="A137" s="67"/>
      <c r="B137" s="68"/>
      <c r="C137" s="57" t="s">
        <v>333</v>
      </c>
      <c r="D137" s="58" t="s">
        <v>338</v>
      </c>
      <c r="E137" s="54" t="s">
        <v>350</v>
      </c>
      <c r="F137" s="58" t="s">
        <v>337</v>
      </c>
      <c r="G137" s="58" t="s">
        <v>403</v>
      </c>
      <c r="H137" s="85">
        <v>0.18</v>
      </c>
      <c r="I137" s="85">
        <v>0.12</v>
      </c>
      <c r="J137" s="85"/>
      <c r="K137" s="69">
        <v>0.02</v>
      </c>
      <c r="L137" s="90">
        <v>1000</v>
      </c>
      <c r="M137" s="93"/>
      <c r="N137" s="93"/>
      <c r="O137" s="52"/>
      <c r="P137" s="96">
        <f t="shared" si="38"/>
        <v>1000</v>
      </c>
      <c r="Q137" s="99">
        <f>I137</f>
        <v>0.12</v>
      </c>
      <c r="R137" s="102">
        <f t="shared" si="37"/>
        <v>120</v>
      </c>
      <c r="S137" s="102"/>
      <c r="T137" s="104"/>
      <c r="U137" s="70"/>
      <c r="V137" s="111">
        <v>0.6</v>
      </c>
      <c r="W137" s="116">
        <f xml:space="preserve"> P137+(P137*V137)</f>
        <v>1600</v>
      </c>
      <c r="X137" s="108">
        <f>H137+K137</f>
        <v>0.19999999999999998</v>
      </c>
      <c r="Y137" s="118">
        <f>(W137*X137)-R137</f>
        <v>200</v>
      </c>
      <c r="Z137" s="116">
        <f>W137</f>
        <v>1600</v>
      </c>
      <c r="AA137" s="108">
        <f>K137</f>
        <v>0.02</v>
      </c>
      <c r="AB137" s="71">
        <f>Z137*AA137</f>
        <v>32</v>
      </c>
      <c r="AC137" s="104"/>
      <c r="AD137" s="104"/>
      <c r="AE137" s="104"/>
      <c r="AF137" s="104"/>
      <c r="AG137" s="104"/>
      <c r="AH137" s="104"/>
      <c r="AI137" s="104"/>
      <c r="AJ137" s="70"/>
      <c r="AK137" s="54" t="s">
        <v>347</v>
      </c>
    </row>
    <row r="138" spans="1:37" x14ac:dyDescent="0.25">
      <c r="A138" s="67"/>
      <c r="B138" s="68"/>
      <c r="C138" s="57" t="s">
        <v>333</v>
      </c>
      <c r="D138" s="58" t="s">
        <v>338</v>
      </c>
      <c r="E138" s="54" t="s">
        <v>351</v>
      </c>
      <c r="F138" s="58" t="s">
        <v>337</v>
      </c>
      <c r="G138" s="58" t="s">
        <v>403</v>
      </c>
      <c r="H138" s="85">
        <v>0.18</v>
      </c>
      <c r="I138" s="85">
        <v>0.12</v>
      </c>
      <c r="J138" s="85"/>
      <c r="K138" s="69">
        <v>0.02</v>
      </c>
      <c r="L138" s="90">
        <v>1000</v>
      </c>
      <c r="M138" s="93"/>
      <c r="N138" s="93"/>
      <c r="O138" s="52"/>
      <c r="P138" s="96">
        <f t="shared" si="38"/>
        <v>1000</v>
      </c>
      <c r="Q138" s="99">
        <f>I138</f>
        <v>0.12</v>
      </c>
      <c r="R138" s="102">
        <f t="shared" si="37"/>
        <v>120</v>
      </c>
      <c r="S138" s="102"/>
      <c r="T138" s="104"/>
      <c r="U138" s="70"/>
      <c r="V138" s="111">
        <v>0.6</v>
      </c>
      <c r="W138" s="116">
        <f xml:space="preserve"> P138+(P138*V138)</f>
        <v>1600</v>
      </c>
      <c r="X138" s="108">
        <f>H138+K138</f>
        <v>0.19999999999999998</v>
      </c>
      <c r="Y138" s="118">
        <f>(W138*X138)-R138</f>
        <v>200</v>
      </c>
      <c r="Z138" s="116">
        <f>W138</f>
        <v>1600</v>
      </c>
      <c r="AA138" s="108">
        <f>K138</f>
        <v>0.02</v>
      </c>
      <c r="AB138" s="71">
        <f>Z138*AA138</f>
        <v>32</v>
      </c>
      <c r="AC138" s="104"/>
      <c r="AD138" s="104"/>
      <c r="AE138" s="104"/>
      <c r="AF138" s="104"/>
      <c r="AG138" s="104"/>
      <c r="AH138" s="104"/>
      <c r="AI138" s="104"/>
      <c r="AJ138" s="70"/>
      <c r="AK138" s="54"/>
    </row>
    <row r="139" spans="1:37" x14ac:dyDescent="0.25">
      <c r="A139" s="67"/>
      <c r="B139" s="68"/>
      <c r="C139" s="57" t="s">
        <v>481</v>
      </c>
      <c r="D139" s="58" t="s">
        <v>338</v>
      </c>
      <c r="E139" s="54" t="s">
        <v>352</v>
      </c>
      <c r="F139" s="58" t="s">
        <v>337</v>
      </c>
      <c r="G139" s="58" t="s">
        <v>403</v>
      </c>
      <c r="H139" s="85">
        <v>0.18</v>
      </c>
      <c r="I139" s="85">
        <v>0.12</v>
      </c>
      <c r="J139" s="85"/>
      <c r="K139" s="69">
        <v>0.02</v>
      </c>
      <c r="L139" s="90">
        <v>1000</v>
      </c>
      <c r="M139" s="93"/>
      <c r="N139" s="93"/>
      <c r="O139" s="52"/>
      <c r="P139" s="96">
        <f t="shared" si="38"/>
        <v>1000</v>
      </c>
      <c r="Q139" s="99">
        <f>I139</f>
        <v>0.12</v>
      </c>
      <c r="R139" s="102">
        <f t="shared" si="37"/>
        <v>120</v>
      </c>
      <c r="S139" s="104"/>
      <c r="T139" s="104"/>
      <c r="U139" s="70"/>
      <c r="V139" s="234"/>
      <c r="W139" s="235"/>
      <c r="X139" s="235"/>
      <c r="Y139" s="236"/>
      <c r="Z139" s="235"/>
      <c r="AA139" s="235"/>
      <c r="AB139" s="237"/>
      <c r="AC139" s="102">
        <f>SUM(L139:O139)</f>
        <v>1000</v>
      </c>
      <c r="AD139" s="106">
        <f>H139+K139</f>
        <v>0.19999999999999998</v>
      </c>
      <c r="AE139" s="102">
        <f t="shared" ref="AE139" si="39">(AC139*AD139)-R139</f>
        <v>79.999999999999972</v>
      </c>
      <c r="AF139" s="102">
        <f>SUM(L139:O139)</f>
        <v>1000</v>
      </c>
      <c r="AG139" s="266">
        <f>K138</f>
        <v>0.02</v>
      </c>
      <c r="AH139" s="102">
        <f>AF139*AG139</f>
        <v>20</v>
      </c>
      <c r="AI139" s="102"/>
      <c r="AJ139" s="53"/>
      <c r="AK139" s="54"/>
    </row>
    <row r="140" spans="1:37" x14ac:dyDescent="0.25">
      <c r="A140" s="67"/>
      <c r="B140" s="68"/>
      <c r="C140" s="57" t="s">
        <v>481</v>
      </c>
      <c r="D140" s="58" t="s">
        <v>338</v>
      </c>
      <c r="E140" s="54" t="s">
        <v>363</v>
      </c>
      <c r="F140" s="58" t="s">
        <v>403</v>
      </c>
      <c r="G140" s="58" t="s">
        <v>403</v>
      </c>
      <c r="H140" s="85">
        <v>0.18</v>
      </c>
      <c r="I140" s="85">
        <v>0.12</v>
      </c>
      <c r="J140" s="85"/>
      <c r="K140" s="69">
        <v>0.02</v>
      </c>
      <c r="L140" s="90">
        <v>1000</v>
      </c>
      <c r="M140" s="93"/>
      <c r="N140" s="93"/>
      <c r="O140" s="52"/>
      <c r="P140" s="96">
        <f t="shared" si="38"/>
        <v>1000</v>
      </c>
      <c r="Q140" s="99">
        <f>H140+K140</f>
        <v>0.19999999999999998</v>
      </c>
      <c r="R140" s="102">
        <f t="shared" si="37"/>
        <v>199.99999999999997</v>
      </c>
      <c r="S140" s="102">
        <f>SUM(L140:O140)</f>
        <v>1000</v>
      </c>
      <c r="T140" s="106">
        <f>K140</f>
        <v>0.02</v>
      </c>
      <c r="U140" s="53">
        <f>S140*T140</f>
        <v>20</v>
      </c>
      <c r="V140" s="112"/>
      <c r="W140" s="109"/>
      <c r="X140" s="109"/>
      <c r="Y140" s="119"/>
      <c r="Z140" s="109"/>
      <c r="AA140" s="109"/>
      <c r="AB140" s="72"/>
      <c r="AC140" s="102"/>
      <c r="AD140" s="106"/>
      <c r="AE140" s="102"/>
      <c r="AF140" s="102"/>
      <c r="AG140" s="106"/>
      <c r="AH140" s="102"/>
      <c r="AI140" s="102"/>
      <c r="AJ140" s="53"/>
      <c r="AK140" s="54"/>
    </row>
    <row r="141" spans="1:37" x14ac:dyDescent="0.25">
      <c r="A141" s="67"/>
      <c r="B141" s="68"/>
      <c r="C141" s="57" t="s">
        <v>328</v>
      </c>
      <c r="D141" s="58" t="s">
        <v>340</v>
      </c>
      <c r="E141" s="54" t="s">
        <v>364</v>
      </c>
      <c r="F141" s="58" t="s">
        <v>403</v>
      </c>
      <c r="G141" s="58" t="s">
        <v>403</v>
      </c>
      <c r="H141" s="85">
        <v>0.18</v>
      </c>
      <c r="I141" s="87"/>
      <c r="J141" s="87"/>
      <c r="K141" s="69">
        <v>0.02</v>
      </c>
      <c r="L141" s="90">
        <v>1000</v>
      </c>
      <c r="M141" s="93"/>
      <c r="N141" s="93"/>
      <c r="O141" s="52"/>
      <c r="P141" s="96">
        <f t="shared" si="38"/>
        <v>1000</v>
      </c>
      <c r="Q141" s="99">
        <f>H141+K141</f>
        <v>0.19999999999999998</v>
      </c>
      <c r="R141" s="102">
        <f t="shared" si="37"/>
        <v>199.99999999999997</v>
      </c>
      <c r="S141" s="102">
        <f>SUM(L141:O141)</f>
        <v>1000</v>
      </c>
      <c r="T141" s="106">
        <f>K141</f>
        <v>0.02</v>
      </c>
      <c r="U141" s="53">
        <f>S141*T141</f>
        <v>20</v>
      </c>
      <c r="V141" s="111"/>
      <c r="W141" s="116"/>
      <c r="X141" s="108"/>
      <c r="Y141" s="118"/>
      <c r="Z141" s="116"/>
      <c r="AA141" s="108"/>
      <c r="AB141" s="71"/>
      <c r="AC141" s="102"/>
      <c r="AD141" s="104"/>
      <c r="AE141" s="102"/>
      <c r="AF141" s="102"/>
      <c r="AG141" s="106"/>
      <c r="AH141" s="102"/>
      <c r="AI141" s="102"/>
      <c r="AJ141" s="53"/>
      <c r="AK141" s="54"/>
    </row>
    <row r="142" spans="1:37" x14ac:dyDescent="0.25">
      <c r="A142" s="67"/>
      <c r="B142" s="68"/>
      <c r="C142" s="57" t="s">
        <v>328</v>
      </c>
      <c r="D142" s="58" t="s">
        <v>340</v>
      </c>
      <c r="E142" s="54" t="s">
        <v>365</v>
      </c>
      <c r="F142" s="58" t="s">
        <v>403</v>
      </c>
      <c r="G142" s="58" t="s">
        <v>341</v>
      </c>
      <c r="H142" s="85">
        <v>0.18</v>
      </c>
      <c r="I142" s="85">
        <v>0.12</v>
      </c>
      <c r="J142" s="85"/>
      <c r="K142" s="69">
        <v>0.02</v>
      </c>
      <c r="L142" s="90">
        <v>1000</v>
      </c>
      <c r="M142" s="93"/>
      <c r="N142" s="93"/>
      <c r="O142" s="52"/>
      <c r="P142" s="96">
        <f t="shared" si="38"/>
        <v>1000</v>
      </c>
      <c r="Q142" s="99">
        <f>I142</f>
        <v>0.12</v>
      </c>
      <c r="R142" s="102">
        <f t="shared" si="37"/>
        <v>120</v>
      </c>
      <c r="S142" s="102"/>
      <c r="T142" s="106"/>
      <c r="U142" s="53"/>
      <c r="V142" s="112"/>
      <c r="W142" s="109"/>
      <c r="X142" s="109"/>
      <c r="Y142" s="119"/>
      <c r="Z142" s="109"/>
      <c r="AA142" s="109"/>
      <c r="AB142" s="72"/>
      <c r="AC142" s="102">
        <f>SUM(L142:O142)</f>
        <v>1000</v>
      </c>
      <c r="AD142" s="106">
        <f>H142+K142</f>
        <v>0.19999999999999998</v>
      </c>
      <c r="AE142" s="102">
        <f t="shared" ref="AE142" si="40">(AC142*AD142)-R142</f>
        <v>79.999999999999972</v>
      </c>
      <c r="AF142" s="102">
        <f>SUM(L142:O142)</f>
        <v>1000</v>
      </c>
      <c r="AG142" s="266">
        <f>K141</f>
        <v>0.02</v>
      </c>
      <c r="AH142" s="102">
        <f>AF142*AG142</f>
        <v>20</v>
      </c>
      <c r="AI142" s="102"/>
      <c r="AJ142" s="53"/>
      <c r="AK142" s="54"/>
    </row>
    <row r="143" spans="1:37" x14ac:dyDescent="0.25">
      <c r="A143" s="67"/>
      <c r="B143" s="68"/>
      <c r="C143" s="57" t="s">
        <v>333</v>
      </c>
      <c r="D143" s="58" t="s">
        <v>339</v>
      </c>
      <c r="E143" s="54" t="s">
        <v>366</v>
      </c>
      <c r="F143" s="58" t="s">
        <v>403</v>
      </c>
      <c r="G143" s="58" t="s">
        <v>337</v>
      </c>
      <c r="H143" s="85">
        <v>0.18</v>
      </c>
      <c r="I143" s="85">
        <v>0.12</v>
      </c>
      <c r="J143" s="85"/>
      <c r="K143" s="69">
        <v>0.02</v>
      </c>
      <c r="L143" s="90">
        <v>1000</v>
      </c>
      <c r="M143" s="93"/>
      <c r="N143" s="93"/>
      <c r="O143" s="52"/>
      <c r="P143" s="96">
        <f t="shared" si="38"/>
        <v>1000</v>
      </c>
      <c r="Q143" s="99">
        <f>I143</f>
        <v>0.12</v>
      </c>
      <c r="R143" s="102">
        <f t="shared" si="37"/>
        <v>120</v>
      </c>
      <c r="S143" s="102"/>
      <c r="T143" s="106"/>
      <c r="U143" s="53"/>
      <c r="V143" s="111">
        <v>0.6</v>
      </c>
      <c r="W143" s="116">
        <f xml:space="preserve"> P143+(P143*V143)</f>
        <v>1600</v>
      </c>
      <c r="X143" s="108">
        <f>H143+K143</f>
        <v>0.19999999999999998</v>
      </c>
      <c r="Y143" s="118">
        <f>(W143*X143)-R143</f>
        <v>200</v>
      </c>
      <c r="Z143" s="116">
        <f>W143</f>
        <v>1600</v>
      </c>
      <c r="AA143" s="108">
        <f>K143</f>
        <v>0.02</v>
      </c>
      <c r="AB143" s="71">
        <f>Z143*AA143</f>
        <v>32</v>
      </c>
      <c r="AC143" s="102"/>
      <c r="AD143" s="104"/>
      <c r="AE143" s="102"/>
      <c r="AF143" s="102"/>
      <c r="AG143" s="106"/>
      <c r="AH143" s="102"/>
      <c r="AI143" s="102"/>
      <c r="AJ143" s="53"/>
      <c r="AK143" s="54"/>
    </row>
    <row r="144" spans="1:37" x14ac:dyDescent="0.25">
      <c r="A144" s="67"/>
      <c r="B144" s="68"/>
      <c r="C144" s="214" t="s">
        <v>328</v>
      </c>
      <c r="D144" s="215" t="s">
        <v>339</v>
      </c>
      <c r="E144" s="216" t="s">
        <v>367</v>
      </c>
      <c r="F144" s="215" t="s">
        <v>403</v>
      </c>
      <c r="G144" s="215" t="s">
        <v>337</v>
      </c>
      <c r="H144" s="217">
        <v>0.18</v>
      </c>
      <c r="I144" s="217">
        <v>0.12</v>
      </c>
      <c r="J144" s="217"/>
      <c r="K144" s="218">
        <v>0.02</v>
      </c>
      <c r="L144" s="219">
        <v>1000</v>
      </c>
      <c r="M144" s="220"/>
      <c r="N144" s="220"/>
      <c r="O144" s="221"/>
      <c r="P144" s="222">
        <f t="shared" si="38"/>
        <v>1000</v>
      </c>
      <c r="Q144" s="223">
        <f>I144</f>
        <v>0.12</v>
      </c>
      <c r="R144" s="224">
        <f t="shared" si="37"/>
        <v>120</v>
      </c>
      <c r="S144" s="224"/>
      <c r="T144" s="225"/>
      <c r="U144" s="226"/>
      <c r="V144" s="227"/>
      <c r="W144" s="228"/>
      <c r="X144" s="229"/>
      <c r="Y144" s="230"/>
      <c r="Z144" s="228"/>
      <c r="AA144" s="229"/>
      <c r="AB144" s="231"/>
      <c r="AC144" s="224"/>
      <c r="AD144" s="232"/>
      <c r="AE144" s="224"/>
      <c r="AF144" s="224"/>
      <c r="AG144" s="225"/>
      <c r="AH144" s="224"/>
      <c r="AI144" s="224"/>
      <c r="AJ144" s="226"/>
      <c r="AK144" s="216" t="s">
        <v>513</v>
      </c>
    </row>
    <row r="145" spans="1:37" x14ac:dyDescent="0.25">
      <c r="A145" s="67"/>
      <c r="B145" s="68"/>
      <c r="C145" s="57" t="s">
        <v>333</v>
      </c>
      <c r="D145" s="58" t="s">
        <v>339</v>
      </c>
      <c r="E145" s="54" t="s">
        <v>368</v>
      </c>
      <c r="F145" s="58" t="s">
        <v>403</v>
      </c>
      <c r="G145" s="58" t="s">
        <v>403</v>
      </c>
      <c r="H145" s="85">
        <v>0.18</v>
      </c>
      <c r="I145" s="85">
        <v>0.12</v>
      </c>
      <c r="J145" s="85"/>
      <c r="K145" s="69">
        <v>0.02</v>
      </c>
      <c r="L145" s="90">
        <v>1000</v>
      </c>
      <c r="M145" s="93"/>
      <c r="N145" s="93"/>
      <c r="O145" s="52"/>
      <c r="P145" s="96">
        <f t="shared" si="38"/>
        <v>1000</v>
      </c>
      <c r="Q145" s="99">
        <f>H145+K145</f>
        <v>0.19999999999999998</v>
      </c>
      <c r="R145" s="102">
        <f t="shared" si="37"/>
        <v>199.99999999999997</v>
      </c>
      <c r="S145" s="102">
        <f>SUM(L145:O145)</f>
        <v>1000</v>
      </c>
      <c r="T145" s="106">
        <f>K145</f>
        <v>0.02</v>
      </c>
      <c r="U145" s="53">
        <f>S145*T145</f>
        <v>20</v>
      </c>
      <c r="V145" s="111">
        <v>0.6</v>
      </c>
      <c r="W145" s="116">
        <f xml:space="preserve"> P145+(P145*V145)</f>
        <v>1600</v>
      </c>
      <c r="X145" s="108">
        <f>H145+K145</f>
        <v>0.19999999999999998</v>
      </c>
      <c r="Y145" s="118">
        <f>(W145*X145)-R145</f>
        <v>120.00000000000003</v>
      </c>
      <c r="Z145" s="116">
        <f>W145</f>
        <v>1600</v>
      </c>
      <c r="AA145" s="108">
        <f>K145</f>
        <v>0.02</v>
      </c>
      <c r="AB145" s="71">
        <f>Z145*AA145</f>
        <v>32</v>
      </c>
      <c r="AC145" s="104"/>
      <c r="AD145" s="104"/>
      <c r="AE145" s="104"/>
      <c r="AF145" s="104"/>
      <c r="AG145" s="104"/>
      <c r="AH145" s="104"/>
      <c r="AI145" s="104"/>
      <c r="AJ145" s="70"/>
      <c r="AK145" s="54"/>
    </row>
    <row r="146" spans="1:37" ht="15.75" thickBot="1" x14ac:dyDescent="0.3">
      <c r="A146" s="73"/>
      <c r="B146" s="74"/>
      <c r="C146" s="75" t="s">
        <v>328</v>
      </c>
      <c r="D146" s="76" t="s">
        <v>339</v>
      </c>
      <c r="E146" s="77" t="s">
        <v>369</v>
      </c>
      <c r="F146" s="76" t="s">
        <v>403</v>
      </c>
      <c r="G146" s="76" t="s">
        <v>404</v>
      </c>
      <c r="H146" s="86">
        <v>0.18</v>
      </c>
      <c r="I146" s="88"/>
      <c r="J146" s="88"/>
      <c r="K146" s="79">
        <v>0.02</v>
      </c>
      <c r="L146" s="91">
        <v>1000</v>
      </c>
      <c r="M146" s="94"/>
      <c r="N146" s="94"/>
      <c r="O146" s="78"/>
      <c r="P146" s="97">
        <f t="shared" si="38"/>
        <v>1000</v>
      </c>
      <c r="Q146" s="100">
        <f>H146+K146</f>
        <v>0.19999999999999998</v>
      </c>
      <c r="R146" s="103">
        <f t="shared" si="37"/>
        <v>199.99999999999997</v>
      </c>
      <c r="S146" s="103">
        <f>SUM(L146:O146)</f>
        <v>1000</v>
      </c>
      <c r="T146" s="107">
        <f>K146</f>
        <v>0.02</v>
      </c>
      <c r="U146" s="80">
        <f>S146*T146</f>
        <v>20</v>
      </c>
      <c r="V146" s="113"/>
      <c r="W146" s="115"/>
      <c r="X146" s="115"/>
      <c r="Y146" s="120"/>
      <c r="Z146" s="115"/>
      <c r="AA146" s="115"/>
      <c r="AB146" s="81"/>
      <c r="AC146" s="103"/>
      <c r="AD146" s="122"/>
      <c r="AE146" s="103"/>
      <c r="AF146" s="103"/>
      <c r="AG146" s="107"/>
      <c r="AH146" s="122"/>
      <c r="AI146" s="122"/>
      <c r="AJ146" s="82"/>
      <c r="AK146" s="77"/>
    </row>
    <row r="147" spans="1:37" x14ac:dyDescent="0.25">
      <c r="A147" s="179" t="s">
        <v>418</v>
      </c>
      <c r="B147" s="180" t="s">
        <v>240</v>
      </c>
      <c r="C147" s="59" t="s">
        <v>328</v>
      </c>
      <c r="D147" s="60" t="s">
        <v>338</v>
      </c>
      <c r="E147" s="61" t="s">
        <v>348</v>
      </c>
      <c r="F147" s="60" t="s">
        <v>335</v>
      </c>
      <c r="G147" s="60" t="s">
        <v>489</v>
      </c>
      <c r="H147" s="84">
        <v>0.18</v>
      </c>
      <c r="I147" s="84"/>
      <c r="J147" s="84"/>
      <c r="K147" s="63">
        <v>0.02</v>
      </c>
      <c r="L147" s="89">
        <v>1000</v>
      </c>
      <c r="M147" s="92"/>
      <c r="N147" s="92"/>
      <c r="O147" s="62"/>
      <c r="P147" s="95">
        <f>SUM(L147:O147)/((100%-(H147+K147)))</f>
        <v>1250</v>
      </c>
      <c r="Q147" s="98">
        <f>H147+K147</f>
        <v>0.19999999999999998</v>
      </c>
      <c r="R147" s="101">
        <f t="shared" si="37"/>
        <v>249.99999999999997</v>
      </c>
      <c r="S147" s="101">
        <f>P147</f>
        <v>1250</v>
      </c>
      <c r="T147" s="105">
        <f>K147</f>
        <v>0.02</v>
      </c>
      <c r="U147" s="64">
        <f>S147*T147</f>
        <v>25</v>
      </c>
      <c r="V147" s="110"/>
      <c r="W147" s="114"/>
      <c r="X147" s="114"/>
      <c r="Y147" s="117"/>
      <c r="Z147" s="114"/>
      <c r="AA147" s="114"/>
      <c r="AB147" s="65"/>
      <c r="AC147" s="121"/>
      <c r="AD147" s="121"/>
      <c r="AE147" s="121"/>
      <c r="AF147" s="121"/>
      <c r="AG147" s="121"/>
      <c r="AH147" s="121"/>
      <c r="AI147" s="121"/>
      <c r="AJ147" s="66"/>
      <c r="AK147" s="61"/>
    </row>
    <row r="148" spans="1:37" x14ac:dyDescent="0.25">
      <c r="A148" s="67" t="s">
        <v>388</v>
      </c>
      <c r="B148" s="68"/>
      <c r="C148" s="57" t="s">
        <v>328</v>
      </c>
      <c r="D148" s="58" t="s">
        <v>338</v>
      </c>
      <c r="E148" s="54" t="s">
        <v>349</v>
      </c>
      <c r="F148" s="58" t="s">
        <v>337</v>
      </c>
      <c r="G148" s="58" t="s">
        <v>489</v>
      </c>
      <c r="H148" s="85">
        <v>0.18</v>
      </c>
      <c r="I148" s="85">
        <v>0.12</v>
      </c>
      <c r="J148" s="85"/>
      <c r="K148" s="69">
        <v>0.02</v>
      </c>
      <c r="L148" s="90">
        <v>1000</v>
      </c>
      <c r="M148" s="93"/>
      <c r="N148" s="93"/>
      <c r="O148" s="52"/>
      <c r="P148" s="96">
        <f t="shared" ref="P148:P158" si="41">SUM(L148:O148)</f>
        <v>1000</v>
      </c>
      <c r="Q148" s="99">
        <f>I148</f>
        <v>0.12</v>
      </c>
      <c r="R148" s="102">
        <f t="shared" si="37"/>
        <v>120</v>
      </c>
      <c r="S148" s="104"/>
      <c r="T148" s="104"/>
      <c r="U148" s="70"/>
      <c r="V148" s="111">
        <v>0.6</v>
      </c>
      <c r="W148" s="116">
        <f xml:space="preserve"> P148+(P148*V148)</f>
        <v>1600</v>
      </c>
      <c r="X148" s="108">
        <f>H148+K148</f>
        <v>0.19999999999999998</v>
      </c>
      <c r="Y148" s="118">
        <f>(W148*X148)-R148</f>
        <v>200</v>
      </c>
      <c r="Z148" s="116">
        <f>W148</f>
        <v>1600</v>
      </c>
      <c r="AA148" s="108">
        <f>K148</f>
        <v>0.02</v>
      </c>
      <c r="AB148" s="71">
        <f>Z148*AA148</f>
        <v>32</v>
      </c>
      <c r="AC148" s="104"/>
      <c r="AD148" s="104"/>
      <c r="AE148" s="104"/>
      <c r="AF148" s="104"/>
      <c r="AG148" s="104"/>
      <c r="AH148" s="104"/>
      <c r="AI148" s="104"/>
      <c r="AJ148" s="70"/>
      <c r="AK148" s="54"/>
    </row>
    <row r="149" spans="1:37" ht="25.5" x14ac:dyDescent="0.25">
      <c r="A149" s="67"/>
      <c r="B149" s="68"/>
      <c r="C149" s="57" t="s">
        <v>333</v>
      </c>
      <c r="D149" s="58" t="s">
        <v>338</v>
      </c>
      <c r="E149" s="54" t="s">
        <v>350</v>
      </c>
      <c r="F149" s="58" t="s">
        <v>337</v>
      </c>
      <c r="G149" s="58" t="s">
        <v>489</v>
      </c>
      <c r="H149" s="85">
        <v>0.18</v>
      </c>
      <c r="I149" s="85">
        <v>0.12</v>
      </c>
      <c r="J149" s="85"/>
      <c r="K149" s="69">
        <v>0.02</v>
      </c>
      <c r="L149" s="90">
        <v>1000</v>
      </c>
      <c r="M149" s="93"/>
      <c r="N149" s="93"/>
      <c r="O149" s="52"/>
      <c r="P149" s="96">
        <f t="shared" si="41"/>
        <v>1000</v>
      </c>
      <c r="Q149" s="99">
        <f>I149</f>
        <v>0.12</v>
      </c>
      <c r="R149" s="102">
        <f t="shared" si="37"/>
        <v>120</v>
      </c>
      <c r="S149" s="102"/>
      <c r="T149" s="104"/>
      <c r="U149" s="70"/>
      <c r="V149" s="111">
        <v>0.6</v>
      </c>
      <c r="W149" s="116">
        <f xml:space="preserve"> P149+(P149*V149)</f>
        <v>1600</v>
      </c>
      <c r="X149" s="108">
        <f>H149+K149</f>
        <v>0.19999999999999998</v>
      </c>
      <c r="Y149" s="118">
        <f>(W149*X149)-R149</f>
        <v>200</v>
      </c>
      <c r="Z149" s="116">
        <f>W149</f>
        <v>1600</v>
      </c>
      <c r="AA149" s="108">
        <f>K149</f>
        <v>0.02</v>
      </c>
      <c r="AB149" s="71">
        <f>Z149*AA149</f>
        <v>32</v>
      </c>
      <c r="AC149" s="104"/>
      <c r="AD149" s="104"/>
      <c r="AE149" s="104"/>
      <c r="AF149" s="104"/>
      <c r="AG149" s="104"/>
      <c r="AH149" s="104"/>
      <c r="AI149" s="104"/>
      <c r="AJ149" s="70"/>
      <c r="AK149" s="54" t="s">
        <v>347</v>
      </c>
    </row>
    <row r="150" spans="1:37" x14ac:dyDescent="0.25">
      <c r="A150" s="67"/>
      <c r="B150" s="68"/>
      <c r="C150" s="57" t="s">
        <v>333</v>
      </c>
      <c r="D150" s="58" t="s">
        <v>338</v>
      </c>
      <c r="E150" s="54" t="s">
        <v>351</v>
      </c>
      <c r="F150" s="58" t="s">
        <v>337</v>
      </c>
      <c r="G150" s="58" t="s">
        <v>489</v>
      </c>
      <c r="H150" s="85">
        <v>0.18</v>
      </c>
      <c r="I150" s="85">
        <v>0.12</v>
      </c>
      <c r="J150" s="85"/>
      <c r="K150" s="69">
        <v>0.02</v>
      </c>
      <c r="L150" s="90">
        <v>1000</v>
      </c>
      <c r="M150" s="93"/>
      <c r="N150" s="93"/>
      <c r="O150" s="52"/>
      <c r="P150" s="96">
        <f t="shared" si="41"/>
        <v>1000</v>
      </c>
      <c r="Q150" s="99">
        <f>I150</f>
        <v>0.12</v>
      </c>
      <c r="R150" s="102">
        <f t="shared" si="37"/>
        <v>120</v>
      </c>
      <c r="S150" s="102"/>
      <c r="T150" s="104"/>
      <c r="U150" s="70"/>
      <c r="V150" s="111">
        <v>0.6</v>
      </c>
      <c r="W150" s="116">
        <f xml:space="preserve"> P150+(P150*V150)</f>
        <v>1600</v>
      </c>
      <c r="X150" s="108">
        <f>H150+K150</f>
        <v>0.19999999999999998</v>
      </c>
      <c r="Y150" s="118">
        <f>(W150*X150)-R150</f>
        <v>200</v>
      </c>
      <c r="Z150" s="116">
        <f>W150</f>
        <v>1600</v>
      </c>
      <c r="AA150" s="108">
        <f>K150</f>
        <v>0.02</v>
      </c>
      <c r="AB150" s="71">
        <f>Z150*AA150</f>
        <v>32</v>
      </c>
      <c r="AC150" s="104"/>
      <c r="AD150" s="104"/>
      <c r="AE150" s="104"/>
      <c r="AF150" s="104"/>
      <c r="AG150" s="104"/>
      <c r="AH150" s="104"/>
      <c r="AI150" s="104"/>
      <c r="AJ150" s="70"/>
      <c r="AK150" s="54"/>
    </row>
    <row r="151" spans="1:37" x14ac:dyDescent="0.25">
      <c r="A151" s="67"/>
      <c r="B151" s="68"/>
      <c r="C151" s="57" t="s">
        <v>481</v>
      </c>
      <c r="D151" s="58" t="s">
        <v>338</v>
      </c>
      <c r="E151" s="54" t="s">
        <v>352</v>
      </c>
      <c r="F151" s="58" t="s">
        <v>337</v>
      </c>
      <c r="G151" s="58" t="s">
        <v>489</v>
      </c>
      <c r="H151" s="85">
        <v>0.18</v>
      </c>
      <c r="I151" s="85">
        <v>0.12</v>
      </c>
      <c r="J151" s="85"/>
      <c r="K151" s="69">
        <v>0.02</v>
      </c>
      <c r="L151" s="90">
        <v>1000</v>
      </c>
      <c r="M151" s="93"/>
      <c r="N151" s="93"/>
      <c r="O151" s="52"/>
      <c r="P151" s="96">
        <f t="shared" si="41"/>
        <v>1000</v>
      </c>
      <c r="Q151" s="99">
        <f>I151</f>
        <v>0.12</v>
      </c>
      <c r="R151" s="102">
        <f t="shared" si="37"/>
        <v>120</v>
      </c>
      <c r="S151" s="104"/>
      <c r="T151" s="104"/>
      <c r="U151" s="70"/>
      <c r="V151" s="234"/>
      <c r="W151" s="235"/>
      <c r="X151" s="235"/>
      <c r="Y151" s="236"/>
      <c r="Z151" s="235"/>
      <c r="AA151" s="235"/>
      <c r="AB151" s="237"/>
      <c r="AC151" s="102">
        <f>SUM(L151:O151)</f>
        <v>1000</v>
      </c>
      <c r="AD151" s="106">
        <f>H151+K151</f>
        <v>0.19999999999999998</v>
      </c>
      <c r="AE151" s="102">
        <f t="shared" ref="AE151" si="42">(AC151*AD151)-R151</f>
        <v>79.999999999999972</v>
      </c>
      <c r="AF151" s="102">
        <f>SUM(L151:O151)</f>
        <v>1000</v>
      </c>
      <c r="AG151" s="266">
        <f>K150</f>
        <v>0.02</v>
      </c>
      <c r="AH151" s="102">
        <f>AF151*AG151</f>
        <v>20</v>
      </c>
      <c r="AI151" s="102"/>
      <c r="AJ151" s="53"/>
      <c r="AK151" s="54"/>
    </row>
    <row r="152" spans="1:37" x14ac:dyDescent="0.25">
      <c r="A152" s="67"/>
      <c r="B152" s="68"/>
      <c r="C152" s="57" t="s">
        <v>481</v>
      </c>
      <c r="D152" s="58" t="s">
        <v>338</v>
      </c>
      <c r="E152" s="54" t="s">
        <v>363</v>
      </c>
      <c r="F152" s="58" t="s">
        <v>489</v>
      </c>
      <c r="G152" s="58" t="s">
        <v>489</v>
      </c>
      <c r="H152" s="85">
        <v>0.18</v>
      </c>
      <c r="I152" s="85">
        <v>0.12</v>
      </c>
      <c r="J152" s="85"/>
      <c r="K152" s="69">
        <v>0.02</v>
      </c>
      <c r="L152" s="90">
        <v>1000</v>
      </c>
      <c r="M152" s="93"/>
      <c r="N152" s="93"/>
      <c r="O152" s="52"/>
      <c r="P152" s="96">
        <f t="shared" si="41"/>
        <v>1000</v>
      </c>
      <c r="Q152" s="99">
        <f>H152+K152</f>
        <v>0.19999999999999998</v>
      </c>
      <c r="R152" s="102">
        <f t="shared" si="37"/>
        <v>199.99999999999997</v>
      </c>
      <c r="S152" s="102">
        <f>SUM(L152:O152)</f>
        <v>1000</v>
      </c>
      <c r="T152" s="106">
        <f>K152</f>
        <v>0.02</v>
      </c>
      <c r="U152" s="53">
        <f>S152*T152</f>
        <v>20</v>
      </c>
      <c r="V152" s="112"/>
      <c r="W152" s="109"/>
      <c r="X152" s="109"/>
      <c r="Y152" s="119"/>
      <c r="Z152" s="109"/>
      <c r="AA152" s="109"/>
      <c r="AB152" s="72"/>
      <c r="AC152" s="102"/>
      <c r="AD152" s="106"/>
      <c r="AE152" s="102"/>
      <c r="AF152" s="102"/>
      <c r="AG152" s="106"/>
      <c r="AH152" s="102"/>
      <c r="AI152" s="102"/>
      <c r="AJ152" s="53"/>
      <c r="AK152" s="54"/>
    </row>
    <row r="153" spans="1:37" x14ac:dyDescent="0.25">
      <c r="A153" s="67"/>
      <c r="B153" s="68"/>
      <c r="C153" s="57" t="s">
        <v>328</v>
      </c>
      <c r="D153" s="58" t="s">
        <v>340</v>
      </c>
      <c r="E153" s="54" t="s">
        <v>364</v>
      </c>
      <c r="F153" s="58" t="s">
        <v>489</v>
      </c>
      <c r="G153" s="58" t="s">
        <v>489</v>
      </c>
      <c r="H153" s="85">
        <v>0.18</v>
      </c>
      <c r="I153" s="87"/>
      <c r="J153" s="87"/>
      <c r="K153" s="69">
        <v>0.02</v>
      </c>
      <c r="L153" s="90">
        <v>1000</v>
      </c>
      <c r="M153" s="93"/>
      <c r="N153" s="93"/>
      <c r="O153" s="52"/>
      <c r="P153" s="96">
        <f t="shared" si="41"/>
        <v>1000</v>
      </c>
      <c r="Q153" s="99">
        <f>H153+K153</f>
        <v>0.19999999999999998</v>
      </c>
      <c r="R153" s="102">
        <f t="shared" si="37"/>
        <v>199.99999999999997</v>
      </c>
      <c r="S153" s="102">
        <f>SUM(L153:O153)</f>
        <v>1000</v>
      </c>
      <c r="T153" s="106">
        <f>K153</f>
        <v>0.02</v>
      </c>
      <c r="U153" s="53">
        <f>S153*T153</f>
        <v>20</v>
      </c>
      <c r="V153" s="111"/>
      <c r="W153" s="116"/>
      <c r="X153" s="108"/>
      <c r="Y153" s="118"/>
      <c r="Z153" s="116"/>
      <c r="AA153" s="108"/>
      <c r="AB153" s="71"/>
      <c r="AC153" s="102"/>
      <c r="AD153" s="104"/>
      <c r="AE153" s="102"/>
      <c r="AF153" s="102"/>
      <c r="AG153" s="106"/>
      <c r="AH153" s="102"/>
      <c r="AI153" s="102"/>
      <c r="AJ153" s="53"/>
      <c r="AK153" s="54"/>
    </row>
    <row r="154" spans="1:37" x14ac:dyDescent="0.25">
      <c r="A154" s="67"/>
      <c r="B154" s="68"/>
      <c r="C154" s="57" t="s">
        <v>328</v>
      </c>
      <c r="D154" s="58" t="s">
        <v>340</v>
      </c>
      <c r="E154" s="54" t="s">
        <v>365</v>
      </c>
      <c r="F154" s="58" t="s">
        <v>489</v>
      </c>
      <c r="G154" s="58" t="s">
        <v>341</v>
      </c>
      <c r="H154" s="85">
        <v>0.18</v>
      </c>
      <c r="I154" s="85">
        <v>0.12</v>
      </c>
      <c r="J154" s="85"/>
      <c r="K154" s="69">
        <v>0.02</v>
      </c>
      <c r="L154" s="90">
        <v>1000</v>
      </c>
      <c r="M154" s="93"/>
      <c r="N154" s="93"/>
      <c r="O154" s="52"/>
      <c r="P154" s="96">
        <f t="shared" si="41"/>
        <v>1000</v>
      </c>
      <c r="Q154" s="99">
        <f>I154</f>
        <v>0.12</v>
      </c>
      <c r="R154" s="102">
        <f t="shared" si="37"/>
        <v>120</v>
      </c>
      <c r="S154" s="102"/>
      <c r="T154" s="106"/>
      <c r="U154" s="53"/>
      <c r="V154" s="112"/>
      <c r="W154" s="109"/>
      <c r="X154" s="109"/>
      <c r="Y154" s="119"/>
      <c r="Z154" s="109"/>
      <c r="AA154" s="109"/>
      <c r="AB154" s="72"/>
      <c r="AC154" s="102">
        <f>SUM(L154:O154)</f>
        <v>1000</v>
      </c>
      <c r="AD154" s="106">
        <f>H154+K154</f>
        <v>0.19999999999999998</v>
      </c>
      <c r="AE154" s="102">
        <f t="shared" ref="AE154" si="43">(AC154*AD154)-R154</f>
        <v>79.999999999999972</v>
      </c>
      <c r="AF154" s="102">
        <f>SUM(L154:O154)</f>
        <v>1000</v>
      </c>
      <c r="AG154" s="266">
        <f>K153</f>
        <v>0.02</v>
      </c>
      <c r="AH154" s="102">
        <f>AF154*AG154</f>
        <v>20</v>
      </c>
      <c r="AI154" s="102"/>
      <c r="AJ154" s="53"/>
      <c r="AK154" s="54"/>
    </row>
    <row r="155" spans="1:37" x14ac:dyDescent="0.25">
      <c r="A155" s="67"/>
      <c r="B155" s="68"/>
      <c r="C155" s="57" t="s">
        <v>333</v>
      </c>
      <c r="D155" s="58" t="s">
        <v>339</v>
      </c>
      <c r="E155" s="54" t="s">
        <v>366</v>
      </c>
      <c r="F155" s="58" t="s">
        <v>489</v>
      </c>
      <c r="G155" s="58" t="s">
        <v>337</v>
      </c>
      <c r="H155" s="85">
        <v>0.18</v>
      </c>
      <c r="I155" s="85">
        <v>0.12</v>
      </c>
      <c r="J155" s="85"/>
      <c r="K155" s="69">
        <v>0.02</v>
      </c>
      <c r="L155" s="90">
        <v>1000</v>
      </c>
      <c r="M155" s="93"/>
      <c r="N155" s="93"/>
      <c r="O155" s="52"/>
      <c r="P155" s="96">
        <f t="shared" si="41"/>
        <v>1000</v>
      </c>
      <c r="Q155" s="99">
        <f>I155</f>
        <v>0.12</v>
      </c>
      <c r="R155" s="102">
        <f t="shared" si="37"/>
        <v>120</v>
      </c>
      <c r="S155" s="102"/>
      <c r="T155" s="106"/>
      <c r="U155" s="53"/>
      <c r="V155" s="111">
        <v>0.6</v>
      </c>
      <c r="W155" s="116">
        <f xml:space="preserve"> P155+(P155*V155)</f>
        <v>1600</v>
      </c>
      <c r="X155" s="108">
        <f>H155+K155</f>
        <v>0.19999999999999998</v>
      </c>
      <c r="Y155" s="118">
        <f>(W155*X155)-R155</f>
        <v>200</v>
      </c>
      <c r="Z155" s="116">
        <f>W155</f>
        <v>1600</v>
      </c>
      <c r="AA155" s="108">
        <f>K155</f>
        <v>0.02</v>
      </c>
      <c r="AB155" s="71">
        <f>Z155*AA155</f>
        <v>32</v>
      </c>
      <c r="AC155" s="102"/>
      <c r="AD155" s="104"/>
      <c r="AE155" s="102"/>
      <c r="AF155" s="102"/>
      <c r="AG155" s="106"/>
      <c r="AH155" s="102"/>
      <c r="AI155" s="102"/>
      <c r="AJ155" s="53"/>
      <c r="AK155" s="54"/>
    </row>
    <row r="156" spans="1:37" x14ac:dyDescent="0.25">
      <c r="A156" s="67"/>
      <c r="B156" s="68"/>
      <c r="C156" s="214" t="s">
        <v>328</v>
      </c>
      <c r="D156" s="215" t="s">
        <v>339</v>
      </c>
      <c r="E156" s="216" t="s">
        <v>367</v>
      </c>
      <c r="F156" s="215" t="s">
        <v>489</v>
      </c>
      <c r="G156" s="215" t="s">
        <v>337</v>
      </c>
      <c r="H156" s="217">
        <v>0.18</v>
      </c>
      <c r="I156" s="217">
        <v>0.12</v>
      </c>
      <c r="J156" s="217"/>
      <c r="K156" s="218">
        <v>0.02</v>
      </c>
      <c r="L156" s="219">
        <v>1000</v>
      </c>
      <c r="M156" s="220"/>
      <c r="N156" s="220"/>
      <c r="O156" s="221"/>
      <c r="P156" s="222">
        <f t="shared" si="41"/>
        <v>1000</v>
      </c>
      <c r="Q156" s="223">
        <f>I156</f>
        <v>0.12</v>
      </c>
      <c r="R156" s="224">
        <f t="shared" si="37"/>
        <v>120</v>
      </c>
      <c r="S156" s="224"/>
      <c r="T156" s="225"/>
      <c r="U156" s="226"/>
      <c r="V156" s="227"/>
      <c r="W156" s="228"/>
      <c r="X156" s="229"/>
      <c r="Y156" s="230"/>
      <c r="Z156" s="228"/>
      <c r="AA156" s="229"/>
      <c r="AB156" s="231"/>
      <c r="AC156" s="224"/>
      <c r="AD156" s="232"/>
      <c r="AE156" s="224"/>
      <c r="AF156" s="224"/>
      <c r="AG156" s="225"/>
      <c r="AH156" s="224"/>
      <c r="AI156" s="224"/>
      <c r="AJ156" s="226"/>
      <c r="AK156" s="216" t="s">
        <v>513</v>
      </c>
    </row>
    <row r="157" spans="1:37" x14ac:dyDescent="0.25">
      <c r="A157" s="67"/>
      <c r="B157" s="68"/>
      <c r="C157" s="57" t="s">
        <v>333</v>
      </c>
      <c r="D157" s="58" t="s">
        <v>339</v>
      </c>
      <c r="E157" s="54" t="s">
        <v>368</v>
      </c>
      <c r="F157" s="58" t="s">
        <v>489</v>
      </c>
      <c r="G157" s="58" t="s">
        <v>489</v>
      </c>
      <c r="H157" s="85">
        <v>0.18</v>
      </c>
      <c r="I157" s="85"/>
      <c r="J157" s="85"/>
      <c r="K157" s="69">
        <v>0.02</v>
      </c>
      <c r="L157" s="90">
        <v>1000</v>
      </c>
      <c r="M157" s="93"/>
      <c r="N157" s="93"/>
      <c r="O157" s="52"/>
      <c r="P157" s="96">
        <f t="shared" si="41"/>
        <v>1000</v>
      </c>
      <c r="Q157" s="99">
        <f>H157+K157</f>
        <v>0.19999999999999998</v>
      </c>
      <c r="R157" s="102">
        <f t="shared" si="37"/>
        <v>199.99999999999997</v>
      </c>
      <c r="S157" s="102">
        <f>SUM(L157:O157)</f>
        <v>1000</v>
      </c>
      <c r="T157" s="106">
        <f>K157</f>
        <v>0.02</v>
      </c>
      <c r="U157" s="53">
        <f>S157*T157</f>
        <v>20</v>
      </c>
      <c r="V157" s="111">
        <v>0.6</v>
      </c>
      <c r="W157" s="116">
        <f xml:space="preserve"> P157+(P157*V157)</f>
        <v>1600</v>
      </c>
      <c r="X157" s="108">
        <f>H157+K157</f>
        <v>0.19999999999999998</v>
      </c>
      <c r="Y157" s="118">
        <f>(W157*X157)-R157</f>
        <v>120.00000000000003</v>
      </c>
      <c r="Z157" s="116">
        <f>W157</f>
        <v>1600</v>
      </c>
      <c r="AA157" s="108">
        <f>K157</f>
        <v>0.02</v>
      </c>
      <c r="AB157" s="71">
        <f>Z157*AA157</f>
        <v>32</v>
      </c>
      <c r="AC157" s="104"/>
      <c r="AD157" s="104"/>
      <c r="AE157" s="104"/>
      <c r="AF157" s="104"/>
      <c r="AG157" s="104"/>
      <c r="AH157" s="104"/>
      <c r="AI157" s="104"/>
      <c r="AJ157" s="70"/>
      <c r="AK157" s="54"/>
    </row>
    <row r="158" spans="1:37" ht="15.75" thickBot="1" x14ac:dyDescent="0.3">
      <c r="A158" s="73"/>
      <c r="B158" s="74"/>
      <c r="C158" s="75" t="s">
        <v>328</v>
      </c>
      <c r="D158" s="76" t="s">
        <v>339</v>
      </c>
      <c r="E158" s="77" t="s">
        <v>369</v>
      </c>
      <c r="F158" s="76" t="s">
        <v>489</v>
      </c>
      <c r="G158" s="76" t="s">
        <v>490</v>
      </c>
      <c r="H158" s="86">
        <v>0.18</v>
      </c>
      <c r="I158" s="88"/>
      <c r="J158" s="88"/>
      <c r="K158" s="79">
        <v>0.02</v>
      </c>
      <c r="L158" s="91">
        <v>1000</v>
      </c>
      <c r="M158" s="94"/>
      <c r="N158" s="94"/>
      <c r="O158" s="78"/>
      <c r="P158" s="97">
        <f t="shared" si="41"/>
        <v>1000</v>
      </c>
      <c r="Q158" s="100">
        <f>H158+K158</f>
        <v>0.19999999999999998</v>
      </c>
      <c r="R158" s="103">
        <f t="shared" si="37"/>
        <v>199.99999999999997</v>
      </c>
      <c r="S158" s="103">
        <f>SUM(L158:O158)</f>
        <v>1000</v>
      </c>
      <c r="T158" s="107">
        <f>K158</f>
        <v>0.02</v>
      </c>
      <c r="U158" s="80">
        <f>S158*T158</f>
        <v>20</v>
      </c>
      <c r="V158" s="113"/>
      <c r="W158" s="115"/>
      <c r="X158" s="115"/>
      <c r="Y158" s="120"/>
      <c r="Z158" s="115"/>
      <c r="AA158" s="115"/>
      <c r="AB158" s="81"/>
      <c r="AC158" s="103"/>
      <c r="AD158" s="122"/>
      <c r="AE158" s="103"/>
      <c r="AF158" s="103"/>
      <c r="AG158" s="107"/>
      <c r="AH158" s="122"/>
      <c r="AI158" s="122"/>
      <c r="AJ158" s="82"/>
      <c r="AK158" s="77"/>
    </row>
    <row r="159" spans="1:37" x14ac:dyDescent="0.25">
      <c r="A159" s="179" t="s">
        <v>12</v>
      </c>
      <c r="B159" s="180" t="s">
        <v>19</v>
      </c>
      <c r="C159" s="59" t="s">
        <v>328</v>
      </c>
      <c r="D159" s="60" t="s">
        <v>338</v>
      </c>
      <c r="E159" s="61" t="s">
        <v>348</v>
      </c>
      <c r="F159" s="60" t="s">
        <v>335</v>
      </c>
      <c r="G159" s="60" t="s">
        <v>387</v>
      </c>
      <c r="H159" s="84">
        <v>0.18</v>
      </c>
      <c r="I159" s="84"/>
      <c r="J159" s="84"/>
      <c r="K159" s="63">
        <v>0.02</v>
      </c>
      <c r="L159" s="89">
        <v>1000</v>
      </c>
      <c r="M159" s="92"/>
      <c r="N159" s="92"/>
      <c r="O159" s="62"/>
      <c r="P159" s="95">
        <f>SUM(L159:O159)/((100%-(H159+K159)))</f>
        <v>1250</v>
      </c>
      <c r="Q159" s="98">
        <f>H159+K159</f>
        <v>0.19999999999999998</v>
      </c>
      <c r="R159" s="101">
        <f t="shared" si="37"/>
        <v>249.99999999999997</v>
      </c>
      <c r="S159" s="101">
        <f>P159</f>
        <v>1250</v>
      </c>
      <c r="T159" s="105">
        <f>K159</f>
        <v>0.02</v>
      </c>
      <c r="U159" s="64">
        <f>S159*T159</f>
        <v>25</v>
      </c>
      <c r="V159" s="110"/>
      <c r="W159" s="114"/>
      <c r="X159" s="114"/>
      <c r="Y159" s="117"/>
      <c r="Z159" s="114"/>
      <c r="AA159" s="114"/>
      <c r="AB159" s="65"/>
      <c r="AC159" s="121"/>
      <c r="AD159" s="121"/>
      <c r="AE159" s="121"/>
      <c r="AF159" s="121"/>
      <c r="AG159" s="121"/>
      <c r="AH159" s="121"/>
      <c r="AI159" s="121"/>
      <c r="AJ159" s="66"/>
      <c r="AK159" s="61"/>
    </row>
    <row r="160" spans="1:37" x14ac:dyDescent="0.25">
      <c r="A160" s="67" t="s">
        <v>388</v>
      </c>
      <c r="B160" s="68"/>
      <c r="C160" s="57" t="s">
        <v>328</v>
      </c>
      <c r="D160" s="58" t="s">
        <v>338</v>
      </c>
      <c r="E160" s="54" t="s">
        <v>349</v>
      </c>
      <c r="F160" s="58" t="s">
        <v>337</v>
      </c>
      <c r="G160" s="58" t="s">
        <v>387</v>
      </c>
      <c r="H160" s="85">
        <v>0.18</v>
      </c>
      <c r="I160" s="85">
        <v>0.12</v>
      </c>
      <c r="J160" s="85"/>
      <c r="K160" s="69">
        <v>0.02</v>
      </c>
      <c r="L160" s="90">
        <v>1000</v>
      </c>
      <c r="M160" s="93"/>
      <c r="N160" s="93"/>
      <c r="O160" s="52"/>
      <c r="P160" s="96">
        <f t="shared" ref="P160:P170" si="44">SUM(L160:O160)</f>
        <v>1000</v>
      </c>
      <c r="Q160" s="99">
        <f>I160</f>
        <v>0.12</v>
      </c>
      <c r="R160" s="102">
        <f t="shared" si="37"/>
        <v>120</v>
      </c>
      <c r="S160" s="104"/>
      <c r="T160" s="104"/>
      <c r="U160" s="70"/>
      <c r="V160" s="111">
        <v>0.6</v>
      </c>
      <c r="W160" s="116">
        <f xml:space="preserve"> P160+(P160*V160)</f>
        <v>1600</v>
      </c>
      <c r="X160" s="108">
        <f>H160+K160</f>
        <v>0.19999999999999998</v>
      </c>
      <c r="Y160" s="118">
        <f>(W160*X160)-R160</f>
        <v>200</v>
      </c>
      <c r="Z160" s="116">
        <f>W160</f>
        <v>1600</v>
      </c>
      <c r="AA160" s="108">
        <f>K160</f>
        <v>0.02</v>
      </c>
      <c r="AB160" s="71">
        <f>Z160*AA160</f>
        <v>32</v>
      </c>
      <c r="AC160" s="104"/>
      <c r="AD160" s="104"/>
      <c r="AE160" s="104"/>
      <c r="AF160" s="104"/>
      <c r="AG160" s="104"/>
      <c r="AH160" s="104"/>
      <c r="AI160" s="104"/>
      <c r="AJ160" s="70"/>
      <c r="AK160" s="54"/>
    </row>
    <row r="161" spans="1:37" ht="25.5" x14ac:dyDescent="0.25">
      <c r="A161" s="67"/>
      <c r="B161" s="68"/>
      <c r="C161" s="57" t="s">
        <v>333</v>
      </c>
      <c r="D161" s="58" t="s">
        <v>338</v>
      </c>
      <c r="E161" s="54" t="s">
        <v>350</v>
      </c>
      <c r="F161" s="58" t="s">
        <v>337</v>
      </c>
      <c r="G161" s="58" t="s">
        <v>387</v>
      </c>
      <c r="H161" s="85">
        <v>0.18</v>
      </c>
      <c r="I161" s="85">
        <v>0.12</v>
      </c>
      <c r="J161" s="85"/>
      <c r="K161" s="69">
        <v>0.02</v>
      </c>
      <c r="L161" s="90">
        <v>1000</v>
      </c>
      <c r="M161" s="93"/>
      <c r="N161" s="93"/>
      <c r="O161" s="52"/>
      <c r="P161" s="96">
        <f t="shared" si="44"/>
        <v>1000</v>
      </c>
      <c r="Q161" s="99">
        <f>I161</f>
        <v>0.12</v>
      </c>
      <c r="R161" s="102">
        <f t="shared" si="37"/>
        <v>120</v>
      </c>
      <c r="S161" s="102"/>
      <c r="T161" s="104"/>
      <c r="U161" s="70"/>
      <c r="V161" s="111">
        <v>0.6</v>
      </c>
      <c r="W161" s="116">
        <f xml:space="preserve"> P161+(P161*V161)</f>
        <v>1600</v>
      </c>
      <c r="X161" s="108">
        <f>H161+K161</f>
        <v>0.19999999999999998</v>
      </c>
      <c r="Y161" s="118">
        <f>(W161*X161)-R161</f>
        <v>200</v>
      </c>
      <c r="Z161" s="116">
        <f>W161</f>
        <v>1600</v>
      </c>
      <c r="AA161" s="108">
        <f>K161</f>
        <v>0.02</v>
      </c>
      <c r="AB161" s="71">
        <f>Z161*AA161</f>
        <v>32</v>
      </c>
      <c r="AC161" s="104"/>
      <c r="AD161" s="104"/>
      <c r="AE161" s="104"/>
      <c r="AF161" s="104"/>
      <c r="AG161" s="104"/>
      <c r="AH161" s="104"/>
      <c r="AI161" s="104"/>
      <c r="AJ161" s="70"/>
      <c r="AK161" s="54" t="s">
        <v>347</v>
      </c>
    </row>
    <row r="162" spans="1:37" x14ac:dyDescent="0.25">
      <c r="A162" s="67"/>
      <c r="B162" s="68"/>
      <c r="C162" s="57" t="s">
        <v>333</v>
      </c>
      <c r="D162" s="58" t="s">
        <v>338</v>
      </c>
      <c r="E162" s="54" t="s">
        <v>351</v>
      </c>
      <c r="F162" s="58" t="s">
        <v>337</v>
      </c>
      <c r="G162" s="58" t="s">
        <v>387</v>
      </c>
      <c r="H162" s="85">
        <v>0.18</v>
      </c>
      <c r="I162" s="85">
        <v>0.12</v>
      </c>
      <c r="J162" s="85"/>
      <c r="K162" s="69">
        <v>0.02</v>
      </c>
      <c r="L162" s="90">
        <v>1000</v>
      </c>
      <c r="M162" s="93"/>
      <c r="N162" s="93"/>
      <c r="O162" s="52"/>
      <c r="P162" s="96">
        <f t="shared" si="44"/>
        <v>1000</v>
      </c>
      <c r="Q162" s="99">
        <f>I162</f>
        <v>0.12</v>
      </c>
      <c r="R162" s="102">
        <f t="shared" si="37"/>
        <v>120</v>
      </c>
      <c r="S162" s="102"/>
      <c r="T162" s="104"/>
      <c r="U162" s="70"/>
      <c r="V162" s="111">
        <v>0.6</v>
      </c>
      <c r="W162" s="116">
        <f xml:space="preserve"> P162+(P162*V162)</f>
        <v>1600</v>
      </c>
      <c r="X162" s="108">
        <f>H162+K162</f>
        <v>0.19999999999999998</v>
      </c>
      <c r="Y162" s="118">
        <f>(W162*X162)-R162</f>
        <v>200</v>
      </c>
      <c r="Z162" s="116">
        <f>W162</f>
        <v>1600</v>
      </c>
      <c r="AA162" s="108">
        <f>K162</f>
        <v>0.02</v>
      </c>
      <c r="AB162" s="71">
        <f>Z162*AA162</f>
        <v>32</v>
      </c>
      <c r="AC162" s="104"/>
      <c r="AD162" s="104"/>
      <c r="AE162" s="104"/>
      <c r="AF162" s="104"/>
      <c r="AG162" s="104"/>
      <c r="AH162" s="104"/>
      <c r="AI162" s="104"/>
      <c r="AJ162" s="70"/>
      <c r="AK162" s="54"/>
    </row>
    <row r="163" spans="1:37" x14ac:dyDescent="0.25">
      <c r="A163" s="67"/>
      <c r="B163" s="68"/>
      <c r="C163" s="57" t="s">
        <v>481</v>
      </c>
      <c r="D163" s="58" t="s">
        <v>338</v>
      </c>
      <c r="E163" s="54" t="s">
        <v>352</v>
      </c>
      <c r="F163" s="58" t="s">
        <v>337</v>
      </c>
      <c r="G163" s="58" t="s">
        <v>387</v>
      </c>
      <c r="H163" s="85">
        <v>0.18</v>
      </c>
      <c r="I163" s="85">
        <v>0.12</v>
      </c>
      <c r="J163" s="85"/>
      <c r="K163" s="69">
        <v>0.02</v>
      </c>
      <c r="L163" s="90">
        <v>1000</v>
      </c>
      <c r="M163" s="93"/>
      <c r="N163" s="93"/>
      <c r="O163" s="52"/>
      <c r="P163" s="96">
        <f t="shared" si="44"/>
        <v>1000</v>
      </c>
      <c r="Q163" s="99">
        <f>I163</f>
        <v>0.12</v>
      </c>
      <c r="R163" s="102">
        <f t="shared" si="37"/>
        <v>120</v>
      </c>
      <c r="S163" s="104"/>
      <c r="T163" s="104"/>
      <c r="U163" s="70"/>
      <c r="V163" s="234"/>
      <c r="W163" s="235"/>
      <c r="X163" s="235"/>
      <c r="Y163" s="236"/>
      <c r="Z163" s="235"/>
      <c r="AA163" s="235"/>
      <c r="AB163" s="237"/>
      <c r="AC163" s="102">
        <f>SUM(L163:O163)</f>
        <v>1000</v>
      </c>
      <c r="AD163" s="106">
        <f>H163+K163</f>
        <v>0.19999999999999998</v>
      </c>
      <c r="AE163" s="102">
        <f t="shared" ref="AE163" si="45">(AC163*AD163)-R163</f>
        <v>79.999999999999972</v>
      </c>
      <c r="AF163" s="102">
        <f>SUM(L163:O163)</f>
        <v>1000</v>
      </c>
      <c r="AG163" s="266">
        <f>K162</f>
        <v>0.02</v>
      </c>
      <c r="AH163" s="102">
        <f>AF163*AG163</f>
        <v>20</v>
      </c>
      <c r="AI163" s="102"/>
      <c r="AJ163" s="53"/>
      <c r="AK163" s="54"/>
    </row>
    <row r="164" spans="1:37" x14ac:dyDescent="0.25">
      <c r="A164" s="67"/>
      <c r="B164" s="68"/>
      <c r="C164" s="57" t="s">
        <v>481</v>
      </c>
      <c r="D164" s="58" t="s">
        <v>338</v>
      </c>
      <c r="E164" s="54" t="s">
        <v>363</v>
      </c>
      <c r="F164" s="58" t="s">
        <v>387</v>
      </c>
      <c r="G164" s="58" t="s">
        <v>387</v>
      </c>
      <c r="H164" s="85">
        <v>0.18</v>
      </c>
      <c r="I164" s="85">
        <v>0.12</v>
      </c>
      <c r="J164" s="85"/>
      <c r="K164" s="69">
        <v>0.02</v>
      </c>
      <c r="L164" s="90">
        <v>1000</v>
      </c>
      <c r="M164" s="93"/>
      <c r="N164" s="93"/>
      <c r="O164" s="52"/>
      <c r="P164" s="96">
        <f t="shared" si="44"/>
        <v>1000</v>
      </c>
      <c r="Q164" s="99">
        <f>H164+K164</f>
        <v>0.19999999999999998</v>
      </c>
      <c r="R164" s="102">
        <f t="shared" si="37"/>
        <v>199.99999999999997</v>
      </c>
      <c r="S164" s="102">
        <f>SUM(L164:O164)</f>
        <v>1000</v>
      </c>
      <c r="T164" s="106">
        <f>K164</f>
        <v>0.02</v>
      </c>
      <c r="U164" s="53">
        <f>S164*T164</f>
        <v>20</v>
      </c>
      <c r="V164" s="112"/>
      <c r="W164" s="109"/>
      <c r="X164" s="109"/>
      <c r="Y164" s="119"/>
      <c r="Z164" s="109"/>
      <c r="AA164" s="109"/>
      <c r="AB164" s="72"/>
      <c r="AC164" s="102"/>
      <c r="AD164" s="106"/>
      <c r="AE164" s="102"/>
      <c r="AF164" s="102"/>
      <c r="AG164" s="106"/>
      <c r="AH164" s="102"/>
      <c r="AI164" s="102"/>
      <c r="AJ164" s="53"/>
      <c r="AK164" s="54"/>
    </row>
    <row r="165" spans="1:37" x14ac:dyDescent="0.25">
      <c r="A165" s="67"/>
      <c r="B165" s="68"/>
      <c r="C165" s="57" t="s">
        <v>328</v>
      </c>
      <c r="D165" s="58" t="s">
        <v>340</v>
      </c>
      <c r="E165" s="54" t="s">
        <v>364</v>
      </c>
      <c r="F165" s="58" t="s">
        <v>387</v>
      </c>
      <c r="G165" s="58" t="s">
        <v>387</v>
      </c>
      <c r="H165" s="85">
        <v>0.18</v>
      </c>
      <c r="I165" s="87"/>
      <c r="J165" s="87"/>
      <c r="K165" s="69">
        <v>0.02</v>
      </c>
      <c r="L165" s="90">
        <v>1000</v>
      </c>
      <c r="M165" s="93"/>
      <c r="N165" s="93"/>
      <c r="O165" s="52"/>
      <c r="P165" s="96">
        <f t="shared" si="44"/>
        <v>1000</v>
      </c>
      <c r="Q165" s="99">
        <f>H165+K165</f>
        <v>0.19999999999999998</v>
      </c>
      <c r="R165" s="102">
        <f t="shared" si="37"/>
        <v>199.99999999999997</v>
      </c>
      <c r="S165" s="102">
        <f>SUM(L165:O165)</f>
        <v>1000</v>
      </c>
      <c r="T165" s="106">
        <f>K165</f>
        <v>0.02</v>
      </c>
      <c r="U165" s="53">
        <f>S165*T165</f>
        <v>20</v>
      </c>
      <c r="V165" s="111"/>
      <c r="W165" s="116"/>
      <c r="X165" s="108"/>
      <c r="Y165" s="118"/>
      <c r="Z165" s="116"/>
      <c r="AA165" s="108"/>
      <c r="AB165" s="71"/>
      <c r="AC165" s="102"/>
      <c r="AD165" s="104"/>
      <c r="AE165" s="102"/>
      <c r="AF165" s="102"/>
      <c r="AG165" s="106"/>
      <c r="AH165" s="102"/>
      <c r="AI165" s="102"/>
      <c r="AJ165" s="53"/>
      <c r="AK165" s="54"/>
    </row>
    <row r="166" spans="1:37" x14ac:dyDescent="0.25">
      <c r="A166" s="67"/>
      <c r="B166" s="68"/>
      <c r="C166" s="57" t="s">
        <v>328</v>
      </c>
      <c r="D166" s="58" t="s">
        <v>340</v>
      </c>
      <c r="E166" s="54" t="s">
        <v>365</v>
      </c>
      <c r="F166" s="58" t="s">
        <v>387</v>
      </c>
      <c r="G166" s="58" t="s">
        <v>341</v>
      </c>
      <c r="H166" s="85">
        <v>0.18</v>
      </c>
      <c r="I166" s="85">
        <v>0.12</v>
      </c>
      <c r="J166" s="85"/>
      <c r="K166" s="69">
        <v>0.02</v>
      </c>
      <c r="L166" s="90">
        <v>1000</v>
      </c>
      <c r="M166" s="93"/>
      <c r="N166" s="93"/>
      <c r="O166" s="52"/>
      <c r="P166" s="96">
        <f t="shared" si="44"/>
        <v>1000</v>
      </c>
      <c r="Q166" s="99">
        <f>I166</f>
        <v>0.12</v>
      </c>
      <c r="R166" s="102">
        <f t="shared" si="37"/>
        <v>120</v>
      </c>
      <c r="S166" s="102"/>
      <c r="T166" s="106"/>
      <c r="U166" s="53"/>
      <c r="V166" s="112"/>
      <c r="W166" s="109"/>
      <c r="X166" s="109"/>
      <c r="Y166" s="119"/>
      <c r="Z166" s="109"/>
      <c r="AA166" s="109"/>
      <c r="AB166" s="72"/>
      <c r="AC166" s="102">
        <f>SUM(L166:O166)</f>
        <v>1000</v>
      </c>
      <c r="AD166" s="106">
        <f>H166+K166</f>
        <v>0.19999999999999998</v>
      </c>
      <c r="AE166" s="102">
        <f t="shared" ref="AE166" si="46">(AC166*AD166)-R166</f>
        <v>79.999999999999972</v>
      </c>
      <c r="AF166" s="102">
        <f>SUM(L166:O166)</f>
        <v>1000</v>
      </c>
      <c r="AG166" s="266">
        <f>K165</f>
        <v>0.02</v>
      </c>
      <c r="AH166" s="102">
        <f>AF166*AG166</f>
        <v>20</v>
      </c>
      <c r="AI166" s="102"/>
      <c r="AJ166" s="53"/>
      <c r="AK166" s="54"/>
    </row>
    <row r="167" spans="1:37" x14ac:dyDescent="0.25">
      <c r="A167" s="67"/>
      <c r="B167" s="68"/>
      <c r="C167" s="57" t="s">
        <v>333</v>
      </c>
      <c r="D167" s="58" t="s">
        <v>339</v>
      </c>
      <c r="E167" s="54" t="s">
        <v>366</v>
      </c>
      <c r="F167" s="58" t="s">
        <v>387</v>
      </c>
      <c r="G167" s="58" t="s">
        <v>337</v>
      </c>
      <c r="H167" s="85">
        <v>0.18</v>
      </c>
      <c r="I167" s="85">
        <v>0.12</v>
      </c>
      <c r="J167" s="85"/>
      <c r="K167" s="69">
        <v>0.02</v>
      </c>
      <c r="L167" s="90">
        <v>1000</v>
      </c>
      <c r="M167" s="93"/>
      <c r="N167" s="93"/>
      <c r="O167" s="52"/>
      <c r="P167" s="96">
        <f t="shared" si="44"/>
        <v>1000</v>
      </c>
      <c r="Q167" s="99">
        <f>I167</f>
        <v>0.12</v>
      </c>
      <c r="R167" s="102">
        <f t="shared" ref="R167:R197" si="47">P167*Q167</f>
        <v>120</v>
      </c>
      <c r="S167" s="102"/>
      <c r="T167" s="106"/>
      <c r="U167" s="53"/>
      <c r="V167" s="111">
        <v>0.6</v>
      </c>
      <c r="W167" s="116">
        <f xml:space="preserve"> P167+(P167*V167)</f>
        <v>1600</v>
      </c>
      <c r="X167" s="108">
        <f>H167+K167</f>
        <v>0.19999999999999998</v>
      </c>
      <c r="Y167" s="118">
        <f>(W167*X167)-R167</f>
        <v>200</v>
      </c>
      <c r="Z167" s="116">
        <f>W167</f>
        <v>1600</v>
      </c>
      <c r="AA167" s="108">
        <f>K167</f>
        <v>0.02</v>
      </c>
      <c r="AB167" s="71">
        <f>Z167*AA167</f>
        <v>32</v>
      </c>
      <c r="AC167" s="102"/>
      <c r="AD167" s="104"/>
      <c r="AE167" s="102"/>
      <c r="AF167" s="102"/>
      <c r="AG167" s="106"/>
      <c r="AH167" s="102"/>
      <c r="AI167" s="102"/>
      <c r="AJ167" s="53"/>
      <c r="AK167" s="54"/>
    </row>
    <row r="168" spans="1:37" x14ac:dyDescent="0.25">
      <c r="A168" s="67"/>
      <c r="B168" s="68"/>
      <c r="C168" s="214" t="s">
        <v>328</v>
      </c>
      <c r="D168" s="215" t="s">
        <v>339</v>
      </c>
      <c r="E168" s="216" t="s">
        <v>367</v>
      </c>
      <c r="F168" s="215" t="s">
        <v>387</v>
      </c>
      <c r="G168" s="215" t="s">
        <v>337</v>
      </c>
      <c r="H168" s="217">
        <v>0.18</v>
      </c>
      <c r="I168" s="217">
        <v>0.12</v>
      </c>
      <c r="J168" s="217"/>
      <c r="K168" s="218">
        <v>0.02</v>
      </c>
      <c r="L168" s="219">
        <v>1000</v>
      </c>
      <c r="M168" s="220"/>
      <c r="N168" s="220"/>
      <c r="O168" s="221"/>
      <c r="P168" s="222">
        <f t="shared" si="44"/>
        <v>1000</v>
      </c>
      <c r="Q168" s="223">
        <f>I168</f>
        <v>0.12</v>
      </c>
      <c r="R168" s="224">
        <f t="shared" si="47"/>
        <v>120</v>
      </c>
      <c r="S168" s="224"/>
      <c r="T168" s="225"/>
      <c r="U168" s="226"/>
      <c r="V168" s="227"/>
      <c r="W168" s="228"/>
      <c r="X168" s="229"/>
      <c r="Y168" s="230"/>
      <c r="Z168" s="228"/>
      <c r="AA168" s="229"/>
      <c r="AB168" s="231"/>
      <c r="AC168" s="224"/>
      <c r="AD168" s="232"/>
      <c r="AE168" s="224"/>
      <c r="AF168" s="224"/>
      <c r="AG168" s="225"/>
      <c r="AH168" s="224"/>
      <c r="AI168" s="224"/>
      <c r="AJ168" s="226"/>
      <c r="AK168" s="216" t="s">
        <v>513</v>
      </c>
    </row>
    <row r="169" spans="1:37" x14ac:dyDescent="0.25">
      <c r="A169" s="67"/>
      <c r="B169" s="68"/>
      <c r="C169" s="57" t="s">
        <v>333</v>
      </c>
      <c r="D169" s="58" t="s">
        <v>339</v>
      </c>
      <c r="E169" s="54" t="s">
        <v>368</v>
      </c>
      <c r="F169" s="58" t="s">
        <v>387</v>
      </c>
      <c r="G169" s="58" t="s">
        <v>387</v>
      </c>
      <c r="H169" s="85">
        <v>0.18</v>
      </c>
      <c r="I169" s="85">
        <v>0.12</v>
      </c>
      <c r="J169" s="85"/>
      <c r="K169" s="69">
        <v>0.02</v>
      </c>
      <c r="L169" s="90">
        <v>1000</v>
      </c>
      <c r="M169" s="93"/>
      <c r="N169" s="93"/>
      <c r="O169" s="52"/>
      <c r="P169" s="96">
        <f t="shared" si="44"/>
        <v>1000</v>
      </c>
      <c r="Q169" s="99">
        <f>H169+K169</f>
        <v>0.19999999999999998</v>
      </c>
      <c r="R169" s="102">
        <f t="shared" si="47"/>
        <v>199.99999999999997</v>
      </c>
      <c r="S169" s="102">
        <f>SUM(L169:O169)</f>
        <v>1000</v>
      </c>
      <c r="T169" s="106">
        <f>K169</f>
        <v>0.02</v>
      </c>
      <c r="U169" s="53">
        <f>S169*T169</f>
        <v>20</v>
      </c>
      <c r="V169" s="111">
        <v>0.6</v>
      </c>
      <c r="W169" s="116">
        <f xml:space="preserve"> P169+(P169*V169)</f>
        <v>1600</v>
      </c>
      <c r="X169" s="108">
        <f>H169+K169</f>
        <v>0.19999999999999998</v>
      </c>
      <c r="Y169" s="118">
        <f>(W169*X169)-R169</f>
        <v>120.00000000000003</v>
      </c>
      <c r="Z169" s="116">
        <f>W169</f>
        <v>1600</v>
      </c>
      <c r="AA169" s="108">
        <f>K169</f>
        <v>0.02</v>
      </c>
      <c r="AB169" s="71">
        <f>Z169*AA169</f>
        <v>32</v>
      </c>
      <c r="AC169" s="104"/>
      <c r="AD169" s="104"/>
      <c r="AE169" s="104"/>
      <c r="AF169" s="104"/>
      <c r="AG169" s="104"/>
      <c r="AH169" s="104"/>
      <c r="AI169" s="104"/>
      <c r="AJ169" s="70"/>
      <c r="AK169" s="54"/>
    </row>
    <row r="170" spans="1:37" ht="15.75" thickBot="1" x14ac:dyDescent="0.3">
      <c r="A170" s="73"/>
      <c r="B170" s="74"/>
      <c r="C170" s="75" t="s">
        <v>328</v>
      </c>
      <c r="D170" s="76" t="s">
        <v>339</v>
      </c>
      <c r="E170" s="77" t="s">
        <v>369</v>
      </c>
      <c r="F170" s="76" t="s">
        <v>387</v>
      </c>
      <c r="G170" s="76" t="s">
        <v>389</v>
      </c>
      <c r="H170" s="86">
        <v>0.18</v>
      </c>
      <c r="I170" s="88"/>
      <c r="J170" s="88"/>
      <c r="K170" s="79">
        <v>0.02</v>
      </c>
      <c r="L170" s="91">
        <v>1000</v>
      </c>
      <c r="M170" s="94"/>
      <c r="N170" s="94"/>
      <c r="O170" s="78"/>
      <c r="P170" s="97">
        <f t="shared" si="44"/>
        <v>1000</v>
      </c>
      <c r="Q170" s="100">
        <f>H170+K170</f>
        <v>0.19999999999999998</v>
      </c>
      <c r="R170" s="103">
        <f t="shared" si="47"/>
        <v>199.99999999999997</v>
      </c>
      <c r="S170" s="103">
        <f>SUM(L170:O170)</f>
        <v>1000</v>
      </c>
      <c r="T170" s="107">
        <f>K170</f>
        <v>0.02</v>
      </c>
      <c r="U170" s="80">
        <f>S170*T170</f>
        <v>20</v>
      </c>
      <c r="V170" s="113"/>
      <c r="W170" s="115"/>
      <c r="X170" s="115"/>
      <c r="Y170" s="120"/>
      <c r="Z170" s="115"/>
      <c r="AA170" s="115"/>
      <c r="AB170" s="81"/>
      <c r="AC170" s="103"/>
      <c r="AD170" s="122"/>
      <c r="AE170" s="103"/>
      <c r="AF170" s="103"/>
      <c r="AG170" s="107"/>
      <c r="AH170" s="122"/>
      <c r="AI170" s="122"/>
      <c r="AJ170" s="82"/>
      <c r="AK170" s="77"/>
    </row>
    <row r="171" spans="1:37" x14ac:dyDescent="0.25">
      <c r="A171" s="179" t="s">
        <v>157</v>
      </c>
      <c r="B171" s="180" t="s">
        <v>240</v>
      </c>
      <c r="C171" s="59" t="s">
        <v>328</v>
      </c>
      <c r="D171" s="60" t="s">
        <v>338</v>
      </c>
      <c r="E171" s="61" t="s">
        <v>348</v>
      </c>
      <c r="F171" s="60" t="s">
        <v>335</v>
      </c>
      <c r="G171" s="60" t="s">
        <v>390</v>
      </c>
      <c r="H171" s="84">
        <v>0.18</v>
      </c>
      <c r="I171" s="84"/>
      <c r="J171" s="84"/>
      <c r="K171" s="63">
        <v>0.02</v>
      </c>
      <c r="L171" s="89">
        <v>1000</v>
      </c>
      <c r="M171" s="92"/>
      <c r="N171" s="92"/>
      <c r="O171" s="62"/>
      <c r="P171" s="95">
        <f>SUM(L171:O171)/((100%-(H171+K171)))</f>
        <v>1250</v>
      </c>
      <c r="Q171" s="98">
        <f>H171+K171</f>
        <v>0.19999999999999998</v>
      </c>
      <c r="R171" s="101">
        <f t="shared" si="47"/>
        <v>249.99999999999997</v>
      </c>
      <c r="S171" s="101">
        <f>P171</f>
        <v>1250</v>
      </c>
      <c r="T171" s="105">
        <f>K171</f>
        <v>0.02</v>
      </c>
      <c r="U171" s="64">
        <f>S171*T171</f>
        <v>25</v>
      </c>
      <c r="V171" s="110"/>
      <c r="W171" s="114"/>
      <c r="X171" s="114"/>
      <c r="Y171" s="117"/>
      <c r="Z171" s="114"/>
      <c r="AA171" s="114"/>
      <c r="AB171" s="65"/>
      <c r="AC171" s="121"/>
      <c r="AD171" s="121"/>
      <c r="AE171" s="121"/>
      <c r="AF171" s="121"/>
      <c r="AG171" s="121"/>
      <c r="AH171" s="121"/>
      <c r="AI171" s="121"/>
      <c r="AJ171" s="66"/>
      <c r="AK171" s="61"/>
    </row>
    <row r="172" spans="1:37" x14ac:dyDescent="0.25">
      <c r="A172" s="67" t="s">
        <v>388</v>
      </c>
      <c r="B172" s="68"/>
      <c r="C172" s="57" t="s">
        <v>328</v>
      </c>
      <c r="D172" s="58" t="s">
        <v>338</v>
      </c>
      <c r="E172" s="54" t="s">
        <v>349</v>
      </c>
      <c r="F172" s="58" t="s">
        <v>337</v>
      </c>
      <c r="G172" s="58" t="s">
        <v>390</v>
      </c>
      <c r="H172" s="85">
        <v>0.18</v>
      </c>
      <c r="I172" s="85">
        <v>0.12</v>
      </c>
      <c r="J172" s="85"/>
      <c r="K172" s="69">
        <v>0.02</v>
      </c>
      <c r="L172" s="90">
        <v>1000</v>
      </c>
      <c r="M172" s="93"/>
      <c r="N172" s="93"/>
      <c r="O172" s="52"/>
      <c r="P172" s="96">
        <f t="shared" ref="P172:P182" si="48">SUM(L172:O172)</f>
        <v>1000</v>
      </c>
      <c r="Q172" s="99">
        <f>I172</f>
        <v>0.12</v>
      </c>
      <c r="R172" s="102">
        <f t="shared" si="47"/>
        <v>120</v>
      </c>
      <c r="S172" s="104"/>
      <c r="T172" s="104"/>
      <c r="U172" s="70"/>
      <c r="V172" s="111">
        <v>0.6</v>
      </c>
      <c r="W172" s="116">
        <f xml:space="preserve"> P172+(P172*V172)</f>
        <v>1600</v>
      </c>
      <c r="X172" s="108">
        <f>H172+K172</f>
        <v>0.19999999999999998</v>
      </c>
      <c r="Y172" s="118">
        <f>(W172*X172)-R172</f>
        <v>200</v>
      </c>
      <c r="Z172" s="116">
        <f>W172</f>
        <v>1600</v>
      </c>
      <c r="AA172" s="108">
        <f>K172</f>
        <v>0.02</v>
      </c>
      <c r="AB172" s="71">
        <f>Z172*AA172</f>
        <v>32</v>
      </c>
      <c r="AC172" s="104"/>
      <c r="AD172" s="104"/>
      <c r="AE172" s="104"/>
      <c r="AF172" s="104"/>
      <c r="AG172" s="104"/>
      <c r="AH172" s="104"/>
      <c r="AI172" s="104"/>
      <c r="AJ172" s="70"/>
      <c r="AK172" s="54"/>
    </row>
    <row r="173" spans="1:37" ht="25.5" x14ac:dyDescent="0.25">
      <c r="A173" s="67"/>
      <c r="B173" s="68"/>
      <c r="C173" s="57" t="s">
        <v>333</v>
      </c>
      <c r="D173" s="58" t="s">
        <v>338</v>
      </c>
      <c r="E173" s="54" t="s">
        <v>350</v>
      </c>
      <c r="F173" s="58" t="s">
        <v>337</v>
      </c>
      <c r="G173" s="58" t="s">
        <v>390</v>
      </c>
      <c r="H173" s="85">
        <v>0.18</v>
      </c>
      <c r="I173" s="85">
        <v>0.12</v>
      </c>
      <c r="J173" s="85"/>
      <c r="K173" s="69">
        <v>0.02</v>
      </c>
      <c r="L173" s="90">
        <v>1000</v>
      </c>
      <c r="M173" s="93"/>
      <c r="N173" s="93"/>
      <c r="O173" s="52"/>
      <c r="P173" s="96">
        <f t="shared" si="48"/>
        <v>1000</v>
      </c>
      <c r="Q173" s="99">
        <f>I173</f>
        <v>0.12</v>
      </c>
      <c r="R173" s="102">
        <f t="shared" si="47"/>
        <v>120</v>
      </c>
      <c r="S173" s="102"/>
      <c r="T173" s="104"/>
      <c r="U173" s="70"/>
      <c r="V173" s="111">
        <v>0.6</v>
      </c>
      <c r="W173" s="116">
        <f xml:space="preserve"> P173+(P173*V173)</f>
        <v>1600</v>
      </c>
      <c r="X173" s="108">
        <f>H173+K173</f>
        <v>0.19999999999999998</v>
      </c>
      <c r="Y173" s="118">
        <f>(W173*X173)-R173</f>
        <v>200</v>
      </c>
      <c r="Z173" s="116">
        <f>W173</f>
        <v>1600</v>
      </c>
      <c r="AA173" s="108">
        <f>K173</f>
        <v>0.02</v>
      </c>
      <c r="AB173" s="71">
        <f>Z173*AA173</f>
        <v>32</v>
      </c>
      <c r="AC173" s="104"/>
      <c r="AD173" s="104"/>
      <c r="AE173" s="104"/>
      <c r="AF173" s="104"/>
      <c r="AG173" s="104"/>
      <c r="AH173" s="104"/>
      <c r="AI173" s="104"/>
      <c r="AJ173" s="70"/>
      <c r="AK173" s="54" t="s">
        <v>347</v>
      </c>
    </row>
    <row r="174" spans="1:37" x14ac:dyDescent="0.25">
      <c r="A174" s="67"/>
      <c r="B174" s="68"/>
      <c r="C174" s="57" t="s">
        <v>333</v>
      </c>
      <c r="D174" s="58" t="s">
        <v>338</v>
      </c>
      <c r="E174" s="54" t="s">
        <v>351</v>
      </c>
      <c r="F174" s="58" t="s">
        <v>337</v>
      </c>
      <c r="G174" s="58" t="s">
        <v>390</v>
      </c>
      <c r="H174" s="85">
        <v>0.18</v>
      </c>
      <c r="I174" s="85">
        <v>0.12</v>
      </c>
      <c r="J174" s="85"/>
      <c r="K174" s="69">
        <v>0.02</v>
      </c>
      <c r="L174" s="90">
        <v>1000</v>
      </c>
      <c r="M174" s="93"/>
      <c r="N174" s="93"/>
      <c r="O174" s="52"/>
      <c r="P174" s="96">
        <f t="shared" si="48"/>
        <v>1000</v>
      </c>
      <c r="Q174" s="99">
        <f>I174</f>
        <v>0.12</v>
      </c>
      <c r="R174" s="102">
        <f t="shared" si="47"/>
        <v>120</v>
      </c>
      <c r="S174" s="102"/>
      <c r="T174" s="104"/>
      <c r="U174" s="70"/>
      <c r="V174" s="111">
        <v>0.6</v>
      </c>
      <c r="W174" s="116">
        <f xml:space="preserve"> P174+(P174*V174)</f>
        <v>1600</v>
      </c>
      <c r="X174" s="108">
        <f>H174+K174</f>
        <v>0.19999999999999998</v>
      </c>
      <c r="Y174" s="118">
        <f>(W174*X174)-R174</f>
        <v>200</v>
      </c>
      <c r="Z174" s="116">
        <f>W174</f>
        <v>1600</v>
      </c>
      <c r="AA174" s="108">
        <f>K174</f>
        <v>0.02</v>
      </c>
      <c r="AB174" s="71">
        <f>Z174*AA174</f>
        <v>32</v>
      </c>
      <c r="AC174" s="104"/>
      <c r="AD174" s="104"/>
      <c r="AE174" s="104"/>
      <c r="AF174" s="104"/>
      <c r="AG174" s="104"/>
      <c r="AH174" s="104"/>
      <c r="AI174" s="104"/>
      <c r="AJ174" s="70"/>
      <c r="AK174" s="54"/>
    </row>
    <row r="175" spans="1:37" x14ac:dyDescent="0.25">
      <c r="A175" s="67"/>
      <c r="B175" s="68"/>
      <c r="C175" s="57" t="s">
        <v>481</v>
      </c>
      <c r="D175" s="58" t="s">
        <v>338</v>
      </c>
      <c r="E175" s="54" t="s">
        <v>352</v>
      </c>
      <c r="F175" s="58" t="s">
        <v>337</v>
      </c>
      <c r="G175" s="58" t="s">
        <v>390</v>
      </c>
      <c r="H175" s="85">
        <v>0.18</v>
      </c>
      <c r="I175" s="85">
        <v>0.12</v>
      </c>
      <c r="J175" s="85"/>
      <c r="K175" s="69">
        <v>0.02</v>
      </c>
      <c r="L175" s="90">
        <v>1000</v>
      </c>
      <c r="M175" s="93"/>
      <c r="N175" s="93"/>
      <c r="O175" s="52"/>
      <c r="P175" s="96">
        <f t="shared" si="48"/>
        <v>1000</v>
      </c>
      <c r="Q175" s="99">
        <f>I175</f>
        <v>0.12</v>
      </c>
      <c r="R175" s="102">
        <f t="shared" si="47"/>
        <v>120</v>
      </c>
      <c r="S175" s="104"/>
      <c r="T175" s="104"/>
      <c r="U175" s="70"/>
      <c r="V175" s="234"/>
      <c r="W175" s="235"/>
      <c r="X175" s="235"/>
      <c r="Y175" s="236"/>
      <c r="Z175" s="235"/>
      <c r="AA175" s="235"/>
      <c r="AB175" s="237"/>
      <c r="AC175" s="102">
        <f>SUM(L175:O175)</f>
        <v>1000</v>
      </c>
      <c r="AD175" s="106">
        <f>H175+K175</f>
        <v>0.19999999999999998</v>
      </c>
      <c r="AE175" s="102">
        <f t="shared" ref="AE175" si="49">(AC175*AD175)-R175</f>
        <v>79.999999999999972</v>
      </c>
      <c r="AF175" s="102">
        <f>SUM(L175:O175)</f>
        <v>1000</v>
      </c>
      <c r="AG175" s="266">
        <f>K174</f>
        <v>0.02</v>
      </c>
      <c r="AH175" s="102">
        <f>AF175*AG175</f>
        <v>20</v>
      </c>
      <c r="AI175" s="102"/>
      <c r="AJ175" s="53"/>
      <c r="AK175" s="54"/>
    </row>
    <row r="176" spans="1:37" x14ac:dyDescent="0.25">
      <c r="A176" s="67"/>
      <c r="B176" s="68"/>
      <c r="C176" s="57" t="s">
        <v>481</v>
      </c>
      <c r="D176" s="58" t="s">
        <v>338</v>
      </c>
      <c r="E176" s="54" t="s">
        <v>363</v>
      </c>
      <c r="F176" s="58" t="s">
        <v>390</v>
      </c>
      <c r="G176" s="58" t="s">
        <v>390</v>
      </c>
      <c r="H176" s="85">
        <v>0.18</v>
      </c>
      <c r="I176" s="85"/>
      <c r="J176" s="85"/>
      <c r="K176" s="69">
        <v>0.02</v>
      </c>
      <c r="L176" s="90">
        <v>1000</v>
      </c>
      <c r="M176" s="93"/>
      <c r="N176" s="93"/>
      <c r="O176" s="52"/>
      <c r="P176" s="96">
        <f t="shared" si="48"/>
        <v>1000</v>
      </c>
      <c r="Q176" s="99">
        <f>H176+K176</f>
        <v>0.19999999999999998</v>
      </c>
      <c r="R176" s="102">
        <f t="shared" si="47"/>
        <v>199.99999999999997</v>
      </c>
      <c r="S176" s="102">
        <f>SUM(L176:O176)</f>
        <v>1000</v>
      </c>
      <c r="T176" s="106">
        <f>K176</f>
        <v>0.02</v>
      </c>
      <c r="U176" s="53">
        <f>S176*T176</f>
        <v>20</v>
      </c>
      <c r="V176" s="112"/>
      <c r="W176" s="109"/>
      <c r="X176" s="109"/>
      <c r="Y176" s="119"/>
      <c r="Z176" s="109"/>
      <c r="AA176" s="109"/>
      <c r="AB176" s="72"/>
      <c r="AC176" s="102"/>
      <c r="AD176" s="106"/>
      <c r="AE176" s="102"/>
      <c r="AF176" s="102"/>
      <c r="AG176" s="106"/>
      <c r="AH176" s="102"/>
      <c r="AI176" s="102"/>
      <c r="AJ176" s="53"/>
      <c r="AK176" s="54"/>
    </row>
    <row r="177" spans="1:37" x14ac:dyDescent="0.25">
      <c r="A177" s="67"/>
      <c r="B177" s="68"/>
      <c r="C177" s="57" t="s">
        <v>328</v>
      </c>
      <c r="D177" s="58" t="s">
        <v>340</v>
      </c>
      <c r="E177" s="54" t="s">
        <v>364</v>
      </c>
      <c r="F177" s="58" t="s">
        <v>390</v>
      </c>
      <c r="G177" s="58" t="s">
        <v>390</v>
      </c>
      <c r="H177" s="85">
        <v>0.18</v>
      </c>
      <c r="I177" s="87"/>
      <c r="J177" s="87"/>
      <c r="K177" s="69">
        <v>0.02</v>
      </c>
      <c r="L177" s="90">
        <v>1000</v>
      </c>
      <c r="M177" s="93"/>
      <c r="N177" s="93"/>
      <c r="O177" s="52"/>
      <c r="P177" s="96">
        <f t="shared" si="48"/>
        <v>1000</v>
      </c>
      <c r="Q177" s="99">
        <f>H177+K177</f>
        <v>0.19999999999999998</v>
      </c>
      <c r="R177" s="102">
        <f t="shared" si="47"/>
        <v>199.99999999999997</v>
      </c>
      <c r="S177" s="102">
        <f>SUM(L177:O177)</f>
        <v>1000</v>
      </c>
      <c r="T177" s="106">
        <f>K177</f>
        <v>0.02</v>
      </c>
      <c r="U177" s="53">
        <f>S177*T177</f>
        <v>20</v>
      </c>
      <c r="V177" s="111"/>
      <c r="W177" s="116"/>
      <c r="X177" s="108"/>
      <c r="Y177" s="118"/>
      <c r="Z177" s="116"/>
      <c r="AA177" s="108"/>
      <c r="AB177" s="71"/>
      <c r="AC177" s="102"/>
      <c r="AD177" s="104"/>
      <c r="AE177" s="102"/>
      <c r="AF177" s="102"/>
      <c r="AG177" s="106"/>
      <c r="AH177" s="102"/>
      <c r="AI177" s="102"/>
      <c r="AJ177" s="53"/>
      <c r="AK177" s="54"/>
    </row>
    <row r="178" spans="1:37" x14ac:dyDescent="0.25">
      <c r="A178" s="67"/>
      <c r="B178" s="68"/>
      <c r="C178" s="57" t="s">
        <v>328</v>
      </c>
      <c r="D178" s="58" t="s">
        <v>340</v>
      </c>
      <c r="E178" s="54" t="s">
        <v>365</v>
      </c>
      <c r="F178" s="58" t="s">
        <v>390</v>
      </c>
      <c r="G178" s="58" t="s">
        <v>341</v>
      </c>
      <c r="H178" s="85">
        <v>0.18</v>
      </c>
      <c r="I178" s="85">
        <v>0.12</v>
      </c>
      <c r="J178" s="85"/>
      <c r="K178" s="69">
        <v>0.02</v>
      </c>
      <c r="L178" s="90">
        <v>1000</v>
      </c>
      <c r="M178" s="93"/>
      <c r="N178" s="93"/>
      <c r="O178" s="52"/>
      <c r="P178" s="96">
        <f t="shared" si="48"/>
        <v>1000</v>
      </c>
      <c r="Q178" s="99">
        <f>I178</f>
        <v>0.12</v>
      </c>
      <c r="R178" s="102">
        <f t="shared" si="47"/>
        <v>120</v>
      </c>
      <c r="S178" s="102"/>
      <c r="T178" s="106"/>
      <c r="U178" s="53"/>
      <c r="V178" s="112"/>
      <c r="W178" s="109"/>
      <c r="X178" s="109"/>
      <c r="Y178" s="119"/>
      <c r="Z178" s="109"/>
      <c r="AA178" s="109"/>
      <c r="AB178" s="72"/>
      <c r="AC178" s="102">
        <f>SUM(L178:O178)</f>
        <v>1000</v>
      </c>
      <c r="AD178" s="106">
        <f>H178+K178</f>
        <v>0.19999999999999998</v>
      </c>
      <c r="AE178" s="102">
        <f t="shared" ref="AE178" si="50">(AC178*AD178)-R178</f>
        <v>79.999999999999972</v>
      </c>
      <c r="AF178" s="102">
        <f>SUM(L178:O178)</f>
        <v>1000</v>
      </c>
      <c r="AG178" s="266">
        <f>K177</f>
        <v>0.02</v>
      </c>
      <c r="AH178" s="102">
        <f>AF178*AG178</f>
        <v>20</v>
      </c>
      <c r="AI178" s="102"/>
      <c r="AJ178" s="53"/>
      <c r="AK178" s="54"/>
    </row>
    <row r="179" spans="1:37" x14ac:dyDescent="0.25">
      <c r="A179" s="67"/>
      <c r="B179" s="68"/>
      <c r="C179" s="57" t="s">
        <v>333</v>
      </c>
      <c r="D179" s="58" t="s">
        <v>339</v>
      </c>
      <c r="E179" s="54" t="s">
        <v>366</v>
      </c>
      <c r="F179" s="58" t="s">
        <v>390</v>
      </c>
      <c r="G179" s="58" t="s">
        <v>337</v>
      </c>
      <c r="H179" s="85">
        <v>0.18</v>
      </c>
      <c r="I179" s="85">
        <v>0.12</v>
      </c>
      <c r="J179" s="85"/>
      <c r="K179" s="69">
        <v>0.02</v>
      </c>
      <c r="L179" s="90">
        <v>1000</v>
      </c>
      <c r="M179" s="93"/>
      <c r="N179" s="93"/>
      <c r="O179" s="52"/>
      <c r="P179" s="96">
        <f t="shared" si="48"/>
        <v>1000</v>
      </c>
      <c r="Q179" s="99">
        <f>I179</f>
        <v>0.12</v>
      </c>
      <c r="R179" s="102">
        <f t="shared" si="47"/>
        <v>120</v>
      </c>
      <c r="S179" s="102"/>
      <c r="T179" s="106"/>
      <c r="U179" s="53"/>
      <c r="V179" s="111">
        <v>0.6</v>
      </c>
      <c r="W179" s="116">
        <f xml:space="preserve"> P179+(P179*V179)</f>
        <v>1600</v>
      </c>
      <c r="X179" s="108">
        <f>H179+K179</f>
        <v>0.19999999999999998</v>
      </c>
      <c r="Y179" s="118">
        <f>(W179*X179)-R179</f>
        <v>200</v>
      </c>
      <c r="Z179" s="116">
        <f>W179</f>
        <v>1600</v>
      </c>
      <c r="AA179" s="108">
        <f>K179</f>
        <v>0.02</v>
      </c>
      <c r="AB179" s="71">
        <f>Z179*AA179</f>
        <v>32</v>
      </c>
      <c r="AC179" s="102"/>
      <c r="AD179" s="104"/>
      <c r="AE179" s="102"/>
      <c r="AF179" s="102"/>
      <c r="AG179" s="106"/>
      <c r="AH179" s="102"/>
      <c r="AI179" s="102"/>
      <c r="AJ179" s="53"/>
      <c r="AK179" s="54"/>
    </row>
    <row r="180" spans="1:37" x14ac:dyDescent="0.25">
      <c r="A180" s="67"/>
      <c r="B180" s="68"/>
      <c r="C180" s="57" t="s">
        <v>328</v>
      </c>
      <c r="D180" s="215" t="s">
        <v>339</v>
      </c>
      <c r="E180" s="216" t="s">
        <v>367</v>
      </c>
      <c r="F180" s="215" t="s">
        <v>390</v>
      </c>
      <c r="G180" s="215" t="s">
        <v>337</v>
      </c>
      <c r="H180" s="217">
        <v>0.18</v>
      </c>
      <c r="I180" s="217">
        <v>0.12</v>
      </c>
      <c r="J180" s="217"/>
      <c r="K180" s="218">
        <v>0.02</v>
      </c>
      <c r="L180" s="219">
        <v>1000</v>
      </c>
      <c r="M180" s="220"/>
      <c r="N180" s="220"/>
      <c r="O180" s="221"/>
      <c r="P180" s="222">
        <f t="shared" si="48"/>
        <v>1000</v>
      </c>
      <c r="Q180" s="223">
        <f>I180</f>
        <v>0.12</v>
      </c>
      <c r="R180" s="224">
        <f t="shared" si="47"/>
        <v>120</v>
      </c>
      <c r="S180" s="224"/>
      <c r="T180" s="225"/>
      <c r="U180" s="226"/>
      <c r="V180" s="227"/>
      <c r="W180" s="228"/>
      <c r="X180" s="229"/>
      <c r="Y180" s="230"/>
      <c r="Z180" s="228"/>
      <c r="AA180" s="229"/>
      <c r="AB180" s="231"/>
      <c r="AC180" s="224"/>
      <c r="AD180" s="232"/>
      <c r="AE180" s="224"/>
      <c r="AF180" s="224"/>
      <c r="AG180" s="225"/>
      <c r="AH180" s="224"/>
      <c r="AI180" s="224"/>
      <c r="AJ180" s="226"/>
      <c r="AK180" s="216" t="s">
        <v>513</v>
      </c>
    </row>
    <row r="181" spans="1:37" x14ac:dyDescent="0.25">
      <c r="A181" s="67"/>
      <c r="B181" s="68"/>
      <c r="C181" s="57" t="s">
        <v>333</v>
      </c>
      <c r="D181" s="58" t="s">
        <v>339</v>
      </c>
      <c r="E181" s="54" t="s">
        <v>368</v>
      </c>
      <c r="F181" s="58" t="s">
        <v>390</v>
      </c>
      <c r="G181" s="58" t="s">
        <v>390</v>
      </c>
      <c r="H181" s="85">
        <v>0.18</v>
      </c>
      <c r="I181" s="85">
        <v>0.12</v>
      </c>
      <c r="J181" s="85"/>
      <c r="K181" s="69">
        <v>0.02</v>
      </c>
      <c r="L181" s="90">
        <v>1000</v>
      </c>
      <c r="M181" s="93"/>
      <c r="N181" s="93"/>
      <c r="O181" s="52"/>
      <c r="P181" s="96">
        <f t="shared" si="48"/>
        <v>1000</v>
      </c>
      <c r="Q181" s="99">
        <f>H181+K181</f>
        <v>0.19999999999999998</v>
      </c>
      <c r="R181" s="102">
        <f t="shared" si="47"/>
        <v>199.99999999999997</v>
      </c>
      <c r="S181" s="102">
        <f>SUM(L181:O181)</f>
        <v>1000</v>
      </c>
      <c r="T181" s="106">
        <f>K181</f>
        <v>0.02</v>
      </c>
      <c r="U181" s="53">
        <f>S181*T181</f>
        <v>20</v>
      </c>
      <c r="V181" s="111">
        <v>0.6</v>
      </c>
      <c r="W181" s="116">
        <f xml:space="preserve"> P181+(P181*V181)</f>
        <v>1600</v>
      </c>
      <c r="X181" s="108">
        <f>H181+K181</f>
        <v>0.19999999999999998</v>
      </c>
      <c r="Y181" s="118">
        <f>(W181*X181)-R181</f>
        <v>120.00000000000003</v>
      </c>
      <c r="Z181" s="116">
        <f>W181</f>
        <v>1600</v>
      </c>
      <c r="AA181" s="108">
        <f>K181</f>
        <v>0.02</v>
      </c>
      <c r="AB181" s="71">
        <f>Z181*AA181</f>
        <v>32</v>
      </c>
      <c r="AC181" s="104"/>
      <c r="AD181" s="104"/>
      <c r="AE181" s="104"/>
      <c r="AF181" s="104"/>
      <c r="AG181" s="104"/>
      <c r="AH181" s="104"/>
      <c r="AI181" s="104"/>
      <c r="AJ181" s="70"/>
      <c r="AK181" s="54"/>
    </row>
    <row r="182" spans="1:37" ht="15.75" thickBot="1" x14ac:dyDescent="0.3">
      <c r="A182" s="73"/>
      <c r="B182" s="74"/>
      <c r="C182" s="75" t="s">
        <v>328</v>
      </c>
      <c r="D182" s="76" t="s">
        <v>339</v>
      </c>
      <c r="E182" s="77" t="s">
        <v>369</v>
      </c>
      <c r="F182" s="76" t="s">
        <v>390</v>
      </c>
      <c r="G182" s="76" t="s">
        <v>391</v>
      </c>
      <c r="H182" s="86">
        <v>0.18</v>
      </c>
      <c r="I182" s="88"/>
      <c r="J182" s="88"/>
      <c r="K182" s="79">
        <v>0.02</v>
      </c>
      <c r="L182" s="91">
        <v>1000</v>
      </c>
      <c r="M182" s="94"/>
      <c r="N182" s="94"/>
      <c r="O182" s="78"/>
      <c r="P182" s="97">
        <f t="shared" si="48"/>
        <v>1000</v>
      </c>
      <c r="Q182" s="100">
        <f>H182+K182</f>
        <v>0.19999999999999998</v>
      </c>
      <c r="R182" s="103">
        <f t="shared" si="47"/>
        <v>199.99999999999997</v>
      </c>
      <c r="S182" s="103">
        <f>SUM(L182:O182)</f>
        <v>1000</v>
      </c>
      <c r="T182" s="107">
        <f>K182</f>
        <v>0.02</v>
      </c>
      <c r="U182" s="80">
        <f>S182*T182</f>
        <v>20</v>
      </c>
      <c r="V182" s="113"/>
      <c r="W182" s="115"/>
      <c r="X182" s="115"/>
      <c r="Y182" s="120"/>
      <c r="Z182" s="115"/>
      <c r="AA182" s="115"/>
      <c r="AB182" s="81"/>
      <c r="AC182" s="103"/>
      <c r="AD182" s="122"/>
      <c r="AE182" s="103"/>
      <c r="AF182" s="103"/>
      <c r="AG182" s="107"/>
      <c r="AH182" s="122"/>
      <c r="AI182" s="122"/>
      <c r="AJ182" s="82"/>
      <c r="AK182" s="77"/>
    </row>
    <row r="183" spans="1:37" x14ac:dyDescent="0.25">
      <c r="A183" s="179" t="s">
        <v>478</v>
      </c>
      <c r="B183" s="180" t="s">
        <v>259</v>
      </c>
      <c r="C183" s="286" t="s">
        <v>328</v>
      </c>
      <c r="D183" s="287" t="s">
        <v>338</v>
      </c>
      <c r="E183" s="288" t="s">
        <v>348</v>
      </c>
      <c r="F183" s="60" t="s">
        <v>335</v>
      </c>
      <c r="G183" s="60" t="s">
        <v>420</v>
      </c>
      <c r="H183" s="84">
        <v>0.18</v>
      </c>
      <c r="I183" s="84"/>
      <c r="J183" s="84"/>
      <c r="K183" s="63">
        <v>0.02</v>
      </c>
      <c r="L183" s="89">
        <v>1000</v>
      </c>
      <c r="M183" s="92"/>
      <c r="N183" s="92"/>
      <c r="O183" s="62"/>
      <c r="P183" s="95">
        <f>SUM(L183:O183)/((100%-(H183+K183)))</f>
        <v>1250</v>
      </c>
      <c r="Q183" s="98">
        <f>H183+K183</f>
        <v>0.19999999999999998</v>
      </c>
      <c r="R183" s="101">
        <f t="shared" si="47"/>
        <v>249.99999999999997</v>
      </c>
      <c r="S183" s="101">
        <f>P183</f>
        <v>1250</v>
      </c>
      <c r="T183" s="105">
        <f>K183</f>
        <v>0.02</v>
      </c>
      <c r="U183" s="64">
        <f>S183*T183</f>
        <v>25</v>
      </c>
      <c r="V183" s="110"/>
      <c r="W183" s="114"/>
      <c r="X183" s="114"/>
      <c r="Y183" s="117"/>
      <c r="Z183" s="114"/>
      <c r="AA183" s="114"/>
      <c r="AB183" s="65"/>
      <c r="AC183" s="121"/>
      <c r="AD183" s="121"/>
      <c r="AE183" s="121"/>
      <c r="AF183" s="121"/>
      <c r="AG183" s="121"/>
      <c r="AH183" s="121"/>
      <c r="AI183" s="121"/>
      <c r="AJ183" s="66"/>
      <c r="AK183" s="61"/>
    </row>
    <row r="184" spans="1:37" x14ac:dyDescent="0.25">
      <c r="A184" s="67" t="s">
        <v>388</v>
      </c>
      <c r="B184" s="68"/>
      <c r="C184" s="289" t="s">
        <v>328</v>
      </c>
      <c r="D184" s="290" t="s">
        <v>338</v>
      </c>
      <c r="E184" s="291" t="s">
        <v>349</v>
      </c>
      <c r="F184" s="58" t="s">
        <v>337</v>
      </c>
      <c r="G184" s="58" t="s">
        <v>420</v>
      </c>
      <c r="H184" s="85">
        <v>0.18</v>
      </c>
      <c r="I184" s="85">
        <v>0.12</v>
      </c>
      <c r="J184" s="85"/>
      <c r="K184" s="69">
        <v>0.02</v>
      </c>
      <c r="L184" s="90">
        <v>1000</v>
      </c>
      <c r="M184" s="93"/>
      <c r="N184" s="93"/>
      <c r="O184" s="52"/>
      <c r="P184" s="96">
        <f t="shared" ref="P184:P194" si="51">SUM(L184:O184)</f>
        <v>1000</v>
      </c>
      <c r="Q184" s="99">
        <f>I184</f>
        <v>0.12</v>
      </c>
      <c r="R184" s="102">
        <f t="shared" si="47"/>
        <v>120</v>
      </c>
      <c r="S184" s="104"/>
      <c r="T184" s="104"/>
      <c r="U184" s="70"/>
      <c r="V184" s="111">
        <v>0.6</v>
      </c>
      <c r="W184" s="116">
        <f xml:space="preserve"> P184+(P184*V184)</f>
        <v>1600</v>
      </c>
      <c r="X184" s="108">
        <f>H184+K184</f>
        <v>0.19999999999999998</v>
      </c>
      <c r="Y184" s="118">
        <f>(W184*X184)-R184</f>
        <v>200</v>
      </c>
      <c r="Z184" s="116">
        <f>W184</f>
        <v>1600</v>
      </c>
      <c r="AA184" s="108">
        <f>K184</f>
        <v>0.02</v>
      </c>
      <c r="AB184" s="71">
        <f>Z184*AA184</f>
        <v>32</v>
      </c>
      <c r="AC184" s="104"/>
      <c r="AD184" s="104"/>
      <c r="AE184" s="104"/>
      <c r="AF184" s="104"/>
      <c r="AG184" s="104"/>
      <c r="AH184" s="104"/>
      <c r="AI184" s="104"/>
      <c r="AJ184" s="70"/>
      <c r="AK184" s="54"/>
    </row>
    <row r="185" spans="1:37" ht="25.5" x14ac:dyDescent="0.25">
      <c r="A185" s="67" t="s">
        <v>479</v>
      </c>
      <c r="B185" s="68"/>
      <c r="C185" s="289" t="s">
        <v>333</v>
      </c>
      <c r="D185" s="290" t="s">
        <v>338</v>
      </c>
      <c r="E185" s="291" t="s">
        <v>484</v>
      </c>
      <c r="F185" s="58" t="s">
        <v>337</v>
      </c>
      <c r="G185" s="58" t="s">
        <v>420</v>
      </c>
      <c r="H185" s="85">
        <v>0.18</v>
      </c>
      <c r="I185" s="85">
        <v>0.12</v>
      </c>
      <c r="J185" s="85"/>
      <c r="K185" s="69">
        <v>0.02</v>
      </c>
      <c r="L185" s="90">
        <v>1000</v>
      </c>
      <c r="M185" s="93"/>
      <c r="N185" s="93"/>
      <c r="O185" s="52"/>
      <c r="P185" s="96">
        <f t="shared" si="51"/>
        <v>1000</v>
      </c>
      <c r="Q185" s="99">
        <f>I185</f>
        <v>0.12</v>
      </c>
      <c r="R185" s="102">
        <f t="shared" si="47"/>
        <v>120</v>
      </c>
      <c r="S185" s="102"/>
      <c r="T185" s="104"/>
      <c r="U185" s="70"/>
      <c r="V185" s="111">
        <v>0.6</v>
      </c>
      <c r="W185" s="116">
        <f xml:space="preserve"> P185+(P185*V185)</f>
        <v>1600</v>
      </c>
      <c r="X185" s="108">
        <f>H185+K185</f>
        <v>0.19999999999999998</v>
      </c>
      <c r="Y185" s="118">
        <f>(W185*X185)-R185</f>
        <v>200</v>
      </c>
      <c r="Z185" s="116">
        <f>W185</f>
        <v>1600</v>
      </c>
      <c r="AA185" s="108">
        <f>K185</f>
        <v>0.02</v>
      </c>
      <c r="AB185" s="71">
        <f>Z185*AA185</f>
        <v>32</v>
      </c>
      <c r="AC185" s="104"/>
      <c r="AD185" s="104"/>
      <c r="AE185" s="104"/>
      <c r="AF185" s="104"/>
      <c r="AG185" s="104"/>
      <c r="AH185" s="104"/>
      <c r="AI185" s="104"/>
      <c r="AJ185" s="70"/>
      <c r="AK185" s="54" t="s">
        <v>347</v>
      </c>
    </row>
    <row r="186" spans="1:37" x14ac:dyDescent="0.25">
      <c r="A186" s="67"/>
      <c r="B186" s="68"/>
      <c r="C186" s="289" t="s">
        <v>333</v>
      </c>
      <c r="D186" s="290" t="s">
        <v>338</v>
      </c>
      <c r="E186" s="291" t="s">
        <v>351</v>
      </c>
      <c r="F186" s="58" t="s">
        <v>337</v>
      </c>
      <c r="G186" s="58" t="s">
        <v>420</v>
      </c>
      <c r="H186" s="85">
        <v>0.18</v>
      </c>
      <c r="I186" s="85">
        <v>0.12</v>
      </c>
      <c r="J186" s="85"/>
      <c r="K186" s="69">
        <v>0.02</v>
      </c>
      <c r="L186" s="90">
        <v>1000</v>
      </c>
      <c r="M186" s="93"/>
      <c r="N186" s="93"/>
      <c r="O186" s="52"/>
      <c r="P186" s="96">
        <f t="shared" si="51"/>
        <v>1000</v>
      </c>
      <c r="Q186" s="99">
        <f>I186</f>
        <v>0.12</v>
      </c>
      <c r="R186" s="102">
        <f t="shared" si="47"/>
        <v>120</v>
      </c>
      <c r="S186" s="102"/>
      <c r="T186" s="104"/>
      <c r="U186" s="70"/>
      <c r="V186" s="111">
        <v>0.6</v>
      </c>
      <c r="W186" s="116">
        <f xml:space="preserve"> P186+(P186*V186)</f>
        <v>1600</v>
      </c>
      <c r="X186" s="108">
        <f>H186+K186</f>
        <v>0.19999999999999998</v>
      </c>
      <c r="Y186" s="118">
        <f>(W186*X186)-R186</f>
        <v>200</v>
      </c>
      <c r="Z186" s="116">
        <f>W186</f>
        <v>1600</v>
      </c>
      <c r="AA186" s="108">
        <f>K186</f>
        <v>0.02</v>
      </c>
      <c r="AB186" s="71">
        <f>Z186*AA186</f>
        <v>32</v>
      </c>
      <c r="AC186" s="104"/>
      <c r="AD186" s="104"/>
      <c r="AE186" s="104"/>
      <c r="AF186" s="104"/>
      <c r="AG186" s="104"/>
      <c r="AH186" s="104"/>
      <c r="AI186" s="104"/>
      <c r="AJ186" s="70"/>
      <c r="AK186" s="54"/>
    </row>
    <row r="187" spans="1:37" x14ac:dyDescent="0.25">
      <c r="A187" s="67"/>
      <c r="B187" s="68"/>
      <c r="C187" s="289" t="s">
        <v>481</v>
      </c>
      <c r="D187" s="290" t="s">
        <v>338</v>
      </c>
      <c r="E187" s="291" t="s">
        <v>352</v>
      </c>
      <c r="F187" s="58" t="s">
        <v>337</v>
      </c>
      <c r="G187" s="58" t="s">
        <v>420</v>
      </c>
      <c r="H187" s="85">
        <v>0.18</v>
      </c>
      <c r="I187" s="85">
        <v>0.12</v>
      </c>
      <c r="J187" s="85"/>
      <c r="K187" s="69">
        <v>0.02</v>
      </c>
      <c r="L187" s="90">
        <v>1000</v>
      </c>
      <c r="M187" s="93"/>
      <c r="N187" s="93"/>
      <c r="O187" s="52"/>
      <c r="P187" s="96">
        <f t="shared" si="51"/>
        <v>1000</v>
      </c>
      <c r="Q187" s="99">
        <f>I187</f>
        <v>0.12</v>
      </c>
      <c r="R187" s="102">
        <f t="shared" si="47"/>
        <v>120</v>
      </c>
      <c r="S187" s="104"/>
      <c r="T187" s="104"/>
      <c r="U187" s="70"/>
      <c r="V187" s="234"/>
      <c r="W187" s="235"/>
      <c r="X187" s="235"/>
      <c r="Y187" s="236"/>
      <c r="Z187" s="235"/>
      <c r="AA187" s="235"/>
      <c r="AB187" s="237"/>
      <c r="AC187" s="102">
        <f>SUM(L187:O187)</f>
        <v>1000</v>
      </c>
      <c r="AD187" s="106">
        <f>H187+K187</f>
        <v>0.19999999999999998</v>
      </c>
      <c r="AE187" s="102">
        <f t="shared" ref="AE187" si="52">(AC187*AD187)-R187</f>
        <v>79.999999999999972</v>
      </c>
      <c r="AF187" s="102">
        <f>SUM(L187:O187)</f>
        <v>1000</v>
      </c>
      <c r="AG187" s="266">
        <f>K186</f>
        <v>0.02</v>
      </c>
      <c r="AH187" s="102">
        <f>AF187*AG187</f>
        <v>20</v>
      </c>
      <c r="AI187" s="102"/>
      <c r="AJ187" s="53"/>
      <c r="AK187" s="54"/>
    </row>
    <row r="188" spans="1:37" x14ac:dyDescent="0.25">
      <c r="A188" s="67"/>
      <c r="B188" s="68"/>
      <c r="C188" s="289" t="s">
        <v>481</v>
      </c>
      <c r="D188" s="290" t="s">
        <v>338</v>
      </c>
      <c r="E188" s="291" t="s">
        <v>363</v>
      </c>
      <c r="F188" s="58" t="s">
        <v>420</v>
      </c>
      <c r="G188" s="58" t="s">
        <v>420</v>
      </c>
      <c r="H188" s="85">
        <v>0.18</v>
      </c>
      <c r="I188" s="85"/>
      <c r="J188" s="85"/>
      <c r="K188" s="69">
        <v>0.02</v>
      </c>
      <c r="L188" s="90">
        <v>1000</v>
      </c>
      <c r="M188" s="93"/>
      <c r="N188" s="93"/>
      <c r="O188" s="52"/>
      <c r="P188" s="96">
        <f t="shared" si="51"/>
        <v>1000</v>
      </c>
      <c r="Q188" s="99">
        <f>H188+K188</f>
        <v>0.19999999999999998</v>
      </c>
      <c r="R188" s="102">
        <f t="shared" si="47"/>
        <v>199.99999999999997</v>
      </c>
      <c r="S188" s="102">
        <f>SUM(L188:O188)</f>
        <v>1000</v>
      </c>
      <c r="T188" s="106">
        <f>K188</f>
        <v>0.02</v>
      </c>
      <c r="U188" s="53">
        <f>S188*T188</f>
        <v>20</v>
      </c>
      <c r="V188" s="112"/>
      <c r="W188" s="109"/>
      <c r="X188" s="109"/>
      <c r="Y188" s="119"/>
      <c r="Z188" s="109"/>
      <c r="AA188" s="109"/>
      <c r="AB188" s="72"/>
      <c r="AC188" s="102"/>
      <c r="AD188" s="106"/>
      <c r="AE188" s="102"/>
      <c r="AF188" s="102"/>
      <c r="AG188" s="106"/>
      <c r="AH188" s="102"/>
      <c r="AI188" s="102"/>
      <c r="AJ188" s="53"/>
      <c r="AK188" s="54"/>
    </row>
    <row r="189" spans="1:37" x14ac:dyDescent="0.25">
      <c r="A189" s="67"/>
      <c r="B189" s="68"/>
      <c r="C189" s="289" t="s">
        <v>328</v>
      </c>
      <c r="D189" s="290" t="s">
        <v>340</v>
      </c>
      <c r="E189" s="291" t="s">
        <v>364</v>
      </c>
      <c r="F189" s="58" t="s">
        <v>420</v>
      </c>
      <c r="G189" s="58" t="s">
        <v>420</v>
      </c>
      <c r="H189" s="85">
        <v>0.18</v>
      </c>
      <c r="I189" s="87"/>
      <c r="J189" s="87"/>
      <c r="K189" s="69">
        <v>0.02</v>
      </c>
      <c r="L189" s="90">
        <v>1000</v>
      </c>
      <c r="M189" s="93"/>
      <c r="N189" s="93"/>
      <c r="O189" s="52"/>
      <c r="P189" s="96">
        <f t="shared" si="51"/>
        <v>1000</v>
      </c>
      <c r="Q189" s="99">
        <f>H189+K189</f>
        <v>0.19999999999999998</v>
      </c>
      <c r="R189" s="102">
        <f t="shared" si="47"/>
        <v>199.99999999999997</v>
      </c>
      <c r="S189" s="102">
        <f>SUM(L189:O189)</f>
        <v>1000</v>
      </c>
      <c r="T189" s="106">
        <f>K189</f>
        <v>0.02</v>
      </c>
      <c r="U189" s="53">
        <f>S189*T189</f>
        <v>20</v>
      </c>
      <c r="V189" s="111"/>
      <c r="W189" s="116"/>
      <c r="X189" s="108"/>
      <c r="Y189" s="118"/>
      <c r="Z189" s="116"/>
      <c r="AA189" s="108"/>
      <c r="AB189" s="71"/>
      <c r="AC189" s="102"/>
      <c r="AD189" s="104"/>
      <c r="AE189" s="102"/>
      <c r="AF189" s="102"/>
      <c r="AG189" s="106"/>
      <c r="AH189" s="102"/>
      <c r="AI189" s="102"/>
      <c r="AJ189" s="53"/>
      <c r="AK189" s="54"/>
    </row>
    <row r="190" spans="1:37" x14ac:dyDescent="0.25">
      <c r="A190" s="67"/>
      <c r="B190" s="68"/>
      <c r="C190" s="289" t="s">
        <v>328</v>
      </c>
      <c r="D190" s="290" t="s">
        <v>340</v>
      </c>
      <c r="E190" s="291" t="s">
        <v>365</v>
      </c>
      <c r="F190" s="58" t="s">
        <v>420</v>
      </c>
      <c r="G190" s="58" t="s">
        <v>341</v>
      </c>
      <c r="H190" s="85">
        <v>0.18</v>
      </c>
      <c r="I190" s="85">
        <v>0.12</v>
      </c>
      <c r="J190" s="85"/>
      <c r="K190" s="69">
        <v>0.02</v>
      </c>
      <c r="L190" s="90">
        <v>1000</v>
      </c>
      <c r="M190" s="93"/>
      <c r="N190" s="93"/>
      <c r="O190" s="52"/>
      <c r="P190" s="96">
        <f t="shared" si="51"/>
        <v>1000</v>
      </c>
      <c r="Q190" s="99">
        <f>I190</f>
        <v>0.12</v>
      </c>
      <c r="R190" s="102">
        <f t="shared" si="47"/>
        <v>120</v>
      </c>
      <c r="S190" s="102"/>
      <c r="T190" s="106"/>
      <c r="U190" s="53"/>
      <c r="V190" s="112"/>
      <c r="W190" s="109"/>
      <c r="X190" s="109"/>
      <c r="Y190" s="119"/>
      <c r="Z190" s="109"/>
      <c r="AA190" s="109"/>
      <c r="AB190" s="72"/>
      <c r="AC190" s="102">
        <f>SUM(L190:O190)</f>
        <v>1000</v>
      </c>
      <c r="AD190" s="106">
        <f>H190+K190</f>
        <v>0.19999999999999998</v>
      </c>
      <c r="AE190" s="102"/>
      <c r="AF190" s="102">
        <f>SUM(L190:O190)</f>
        <v>1000</v>
      </c>
      <c r="AG190" s="266">
        <f>K189</f>
        <v>0.02</v>
      </c>
      <c r="AH190" s="102">
        <f>AF190*AG190</f>
        <v>20</v>
      </c>
      <c r="AI190" s="102">
        <f>(((AC190*H190)-R190) * 0.4)</f>
        <v>24</v>
      </c>
      <c r="AJ190" s="53">
        <f>(((AC190*H190)-R190) * 0.6) + AH190</f>
        <v>56</v>
      </c>
      <c r="AK190" s="54" t="s">
        <v>496</v>
      </c>
    </row>
    <row r="191" spans="1:37" x14ac:dyDescent="0.25">
      <c r="A191" s="67"/>
      <c r="B191" s="68"/>
      <c r="C191" s="289" t="s">
        <v>333</v>
      </c>
      <c r="D191" s="290" t="s">
        <v>339</v>
      </c>
      <c r="E191" s="291" t="s">
        <v>366</v>
      </c>
      <c r="F191" s="58" t="s">
        <v>420</v>
      </c>
      <c r="G191" s="58" t="s">
        <v>337</v>
      </c>
      <c r="H191" s="85">
        <v>0.18</v>
      </c>
      <c r="I191" s="85">
        <v>0.12</v>
      </c>
      <c r="J191" s="85"/>
      <c r="K191" s="69">
        <v>0.02</v>
      </c>
      <c r="L191" s="90">
        <v>1000</v>
      </c>
      <c r="M191" s="93"/>
      <c r="N191" s="93"/>
      <c r="O191" s="52"/>
      <c r="P191" s="96">
        <f t="shared" si="51"/>
        <v>1000</v>
      </c>
      <c r="Q191" s="99">
        <f>I191</f>
        <v>0.12</v>
      </c>
      <c r="R191" s="102">
        <f t="shared" si="47"/>
        <v>120</v>
      </c>
      <c r="S191" s="102"/>
      <c r="T191" s="106"/>
      <c r="U191" s="53"/>
      <c r="V191" s="111">
        <v>0.6</v>
      </c>
      <c r="W191" s="116">
        <f xml:space="preserve"> P191+(P191*V191)</f>
        <v>1600</v>
      </c>
      <c r="X191" s="108">
        <f>H191+K191</f>
        <v>0.19999999999999998</v>
      </c>
      <c r="Y191" s="118">
        <f>(W191*X191)-R191</f>
        <v>200</v>
      </c>
      <c r="Z191" s="116">
        <f>W191</f>
        <v>1600</v>
      </c>
      <c r="AA191" s="108">
        <f>K191</f>
        <v>0.02</v>
      </c>
      <c r="AB191" s="71">
        <f>Z191*AA191</f>
        <v>32</v>
      </c>
      <c r="AC191" s="102"/>
      <c r="AD191" s="104"/>
      <c r="AE191" s="102"/>
      <c r="AF191" s="102"/>
      <c r="AG191" s="106"/>
      <c r="AH191" s="102"/>
      <c r="AI191" s="102"/>
      <c r="AJ191" s="53"/>
      <c r="AK191" s="54" t="s">
        <v>496</v>
      </c>
    </row>
    <row r="192" spans="1:37" x14ac:dyDescent="0.25">
      <c r="A192" s="67"/>
      <c r="B192" s="68"/>
      <c r="C192" s="292" t="s">
        <v>328</v>
      </c>
      <c r="D192" s="293" t="s">
        <v>339</v>
      </c>
      <c r="E192" s="294" t="s">
        <v>367</v>
      </c>
      <c r="F192" s="215" t="s">
        <v>420</v>
      </c>
      <c r="G192" s="215" t="s">
        <v>337</v>
      </c>
      <c r="H192" s="217">
        <v>0.18</v>
      </c>
      <c r="I192" s="217">
        <v>0.12</v>
      </c>
      <c r="J192" s="217"/>
      <c r="K192" s="218">
        <v>0.02</v>
      </c>
      <c r="L192" s="219">
        <v>1000</v>
      </c>
      <c r="M192" s="220"/>
      <c r="N192" s="220"/>
      <c r="O192" s="221"/>
      <c r="P192" s="222">
        <f t="shared" si="51"/>
        <v>1000</v>
      </c>
      <c r="Q192" s="223">
        <f>I192</f>
        <v>0.12</v>
      </c>
      <c r="R192" s="224">
        <f t="shared" si="47"/>
        <v>120</v>
      </c>
      <c r="S192" s="224"/>
      <c r="T192" s="225"/>
      <c r="U192" s="226"/>
      <c r="V192" s="227"/>
      <c r="W192" s="228"/>
      <c r="X192" s="229"/>
      <c r="Y192" s="230"/>
      <c r="Z192" s="228"/>
      <c r="AA192" s="229"/>
      <c r="AB192" s="231"/>
      <c r="AC192" s="224"/>
      <c r="AD192" s="232"/>
      <c r="AE192" s="224"/>
      <c r="AF192" s="224"/>
      <c r="AG192" s="225"/>
      <c r="AH192" s="224"/>
      <c r="AI192" s="224"/>
      <c r="AJ192" s="226"/>
      <c r="AK192" s="216" t="s">
        <v>513</v>
      </c>
    </row>
    <row r="193" spans="1:37" x14ac:dyDescent="0.25">
      <c r="A193" s="67"/>
      <c r="B193" s="68"/>
      <c r="C193" s="283" t="s">
        <v>333</v>
      </c>
      <c r="D193" s="284" t="s">
        <v>339</v>
      </c>
      <c r="E193" s="285" t="s">
        <v>368</v>
      </c>
      <c r="F193" s="58" t="s">
        <v>420</v>
      </c>
      <c r="G193" s="58" t="s">
        <v>420</v>
      </c>
      <c r="H193" s="85">
        <v>0.18</v>
      </c>
      <c r="I193" s="85">
        <v>0.12</v>
      </c>
      <c r="J193" s="85"/>
      <c r="K193" s="69">
        <v>0.02</v>
      </c>
      <c r="L193" s="90">
        <v>1000</v>
      </c>
      <c r="M193" s="93"/>
      <c r="N193" s="93"/>
      <c r="O193" s="52"/>
      <c r="P193" s="96">
        <f t="shared" si="51"/>
        <v>1000</v>
      </c>
      <c r="Q193" s="99">
        <f>H193+K193</f>
        <v>0.19999999999999998</v>
      </c>
      <c r="R193" s="102">
        <f t="shared" si="47"/>
        <v>199.99999999999997</v>
      </c>
      <c r="S193" s="102">
        <f>SUM(L193:O193)</f>
        <v>1000</v>
      </c>
      <c r="T193" s="106">
        <f>K193</f>
        <v>0.02</v>
      </c>
      <c r="U193" s="53">
        <f>S193*T193</f>
        <v>20</v>
      </c>
      <c r="V193" s="111">
        <v>0.6</v>
      </c>
      <c r="W193" s="116">
        <f xml:space="preserve"> P193+(P193*V193)</f>
        <v>1600</v>
      </c>
      <c r="X193" s="108">
        <f>H193+K193</f>
        <v>0.19999999999999998</v>
      </c>
      <c r="Y193" s="118">
        <f>(W193*X193)-R193</f>
        <v>120.00000000000003</v>
      </c>
      <c r="Z193" s="116">
        <v>600</v>
      </c>
      <c r="AA193" s="108">
        <f>K193</f>
        <v>0.02</v>
      </c>
      <c r="AB193" s="71">
        <f>Z193*AA193</f>
        <v>12</v>
      </c>
      <c r="AC193" s="104"/>
      <c r="AD193" s="104"/>
      <c r="AE193" s="104"/>
      <c r="AF193" s="104"/>
      <c r="AG193" s="104"/>
      <c r="AH193" s="104"/>
      <c r="AI193" s="104"/>
      <c r="AJ193" s="70"/>
      <c r="AK193" s="54" t="s">
        <v>497</v>
      </c>
    </row>
    <row r="194" spans="1:37" ht="15.75" thickBot="1" x14ac:dyDescent="0.3">
      <c r="A194" s="73"/>
      <c r="B194" s="74"/>
      <c r="C194" s="295" t="s">
        <v>328</v>
      </c>
      <c r="D194" s="296" t="s">
        <v>339</v>
      </c>
      <c r="E194" s="297" t="s">
        <v>369</v>
      </c>
      <c r="F194" s="76" t="s">
        <v>420</v>
      </c>
      <c r="G194" s="76" t="s">
        <v>421</v>
      </c>
      <c r="H194" s="86">
        <v>0.18</v>
      </c>
      <c r="I194" s="88"/>
      <c r="J194" s="88"/>
      <c r="K194" s="79">
        <v>0.02</v>
      </c>
      <c r="L194" s="91">
        <v>1000</v>
      </c>
      <c r="M194" s="94"/>
      <c r="N194" s="94"/>
      <c r="O194" s="78"/>
      <c r="P194" s="97">
        <f t="shared" si="51"/>
        <v>1000</v>
      </c>
      <c r="Q194" s="100">
        <f>H194+K194</f>
        <v>0.19999999999999998</v>
      </c>
      <c r="R194" s="103">
        <f t="shared" si="47"/>
        <v>199.99999999999997</v>
      </c>
      <c r="S194" s="103">
        <f>SUM(L194:O194)</f>
        <v>1000</v>
      </c>
      <c r="T194" s="107">
        <f>K194</f>
        <v>0.02</v>
      </c>
      <c r="U194" s="80">
        <f>S194*T194</f>
        <v>20</v>
      </c>
      <c r="V194" s="113"/>
      <c r="W194" s="115"/>
      <c r="X194" s="115"/>
      <c r="Y194" s="120"/>
      <c r="Z194" s="115"/>
      <c r="AA194" s="115"/>
      <c r="AB194" s="81"/>
      <c r="AC194" s="103"/>
      <c r="AD194" s="122"/>
      <c r="AE194" s="103"/>
      <c r="AF194" s="103"/>
      <c r="AG194" s="107"/>
      <c r="AH194" s="122"/>
      <c r="AI194" s="122"/>
      <c r="AJ194" s="82"/>
      <c r="AK194" s="77"/>
    </row>
    <row r="195" spans="1:37" x14ac:dyDescent="0.25">
      <c r="A195" s="179" t="s">
        <v>179</v>
      </c>
      <c r="B195" s="180" t="s">
        <v>240</v>
      </c>
      <c r="C195" s="286" t="s">
        <v>328</v>
      </c>
      <c r="D195" s="287" t="s">
        <v>338</v>
      </c>
      <c r="E195" s="288" t="s">
        <v>348</v>
      </c>
      <c r="F195" s="60" t="s">
        <v>335</v>
      </c>
      <c r="G195" s="60" t="s">
        <v>422</v>
      </c>
      <c r="H195" s="84">
        <v>0.25</v>
      </c>
      <c r="I195" s="84"/>
      <c r="J195" s="84"/>
      <c r="K195" s="63">
        <v>0.02</v>
      </c>
      <c r="L195" s="89">
        <v>1000</v>
      </c>
      <c r="M195" s="92"/>
      <c r="N195" s="92"/>
      <c r="O195" s="62"/>
      <c r="P195" s="95">
        <f>SUM(L195:O195)/((100%-(H195+K195)))</f>
        <v>1369.8630136986301</v>
      </c>
      <c r="Q195" s="98">
        <f>H195+K195</f>
        <v>0.27</v>
      </c>
      <c r="R195" s="101">
        <f t="shared" si="47"/>
        <v>369.86301369863014</v>
      </c>
      <c r="S195" s="101">
        <f>P195</f>
        <v>1369.8630136986301</v>
      </c>
      <c r="T195" s="105">
        <f>K195</f>
        <v>0.02</v>
      </c>
      <c r="U195" s="64">
        <f>S195*T195</f>
        <v>27.397260273972602</v>
      </c>
      <c r="V195" s="110"/>
      <c r="W195" s="114"/>
      <c r="X195" s="114"/>
      <c r="Y195" s="117"/>
      <c r="Z195" s="114"/>
      <c r="AA195" s="114"/>
      <c r="AB195" s="65"/>
      <c r="AC195" s="121"/>
      <c r="AD195" s="121"/>
      <c r="AE195" s="121"/>
      <c r="AF195" s="121"/>
      <c r="AG195" s="121"/>
      <c r="AH195" s="121"/>
      <c r="AI195" s="121"/>
      <c r="AJ195" s="66"/>
      <c r="AK195" s="61"/>
    </row>
    <row r="196" spans="1:37" ht="25.5" x14ac:dyDescent="0.25">
      <c r="A196" s="67" t="s">
        <v>424</v>
      </c>
      <c r="B196" s="68"/>
      <c r="C196" s="306" t="s">
        <v>481</v>
      </c>
      <c r="D196" s="307" t="s">
        <v>338</v>
      </c>
      <c r="E196" s="308" t="s">
        <v>395</v>
      </c>
      <c r="F196" s="58" t="s">
        <v>337</v>
      </c>
      <c r="G196" s="58" t="s">
        <v>422</v>
      </c>
      <c r="H196" s="85">
        <v>0.25</v>
      </c>
      <c r="I196" s="305">
        <v>7.0000000000000007E-2</v>
      </c>
      <c r="J196" s="85"/>
      <c r="K196" s="69">
        <v>0.02</v>
      </c>
      <c r="L196" s="90">
        <v>1000</v>
      </c>
      <c r="M196" s="93"/>
      <c r="N196" s="93"/>
      <c r="O196" s="52"/>
      <c r="P196" s="96">
        <f t="shared" ref="P196:P205" si="53">SUM(L196:O196)</f>
        <v>1000</v>
      </c>
      <c r="Q196" s="99">
        <f>I196</f>
        <v>7.0000000000000007E-2</v>
      </c>
      <c r="R196" s="102">
        <f t="shared" si="47"/>
        <v>70</v>
      </c>
      <c r="S196" s="102"/>
      <c r="T196" s="104"/>
      <c r="U196" s="70"/>
      <c r="V196" s="111"/>
      <c r="W196" s="116"/>
      <c r="X196" s="108"/>
      <c r="Y196" s="118"/>
      <c r="Z196" s="116"/>
      <c r="AA196" s="108"/>
      <c r="AB196" s="71"/>
      <c r="AC196" s="102">
        <f>SUM(L196:O196)</f>
        <v>1000</v>
      </c>
      <c r="AD196" s="106">
        <f>H196+K196</f>
        <v>0.27</v>
      </c>
      <c r="AE196" s="102">
        <f t="shared" ref="AE196" si="54">(AC196*AD196)-R196</f>
        <v>200</v>
      </c>
      <c r="AF196" s="102">
        <f>SUM(L196:O196)</f>
        <v>1000</v>
      </c>
      <c r="AG196" s="266">
        <f>K195</f>
        <v>0.02</v>
      </c>
      <c r="AH196" s="102">
        <f>AF196*AG196</f>
        <v>20</v>
      </c>
      <c r="AI196" s="102"/>
      <c r="AJ196" s="53"/>
      <c r="AK196" s="54" t="s">
        <v>498</v>
      </c>
    </row>
    <row r="197" spans="1:37" x14ac:dyDescent="0.25">
      <c r="A197" s="67" t="s">
        <v>479</v>
      </c>
      <c r="B197" s="68"/>
      <c r="C197" s="306" t="s">
        <v>333</v>
      </c>
      <c r="D197" s="307" t="s">
        <v>338</v>
      </c>
      <c r="E197" s="308" t="s">
        <v>351</v>
      </c>
      <c r="F197" s="58" t="s">
        <v>337</v>
      </c>
      <c r="G197" s="58" t="s">
        <v>422</v>
      </c>
      <c r="H197" s="85">
        <v>0.25</v>
      </c>
      <c r="I197" s="85">
        <v>7.0000000000000007E-2</v>
      </c>
      <c r="J197" s="85"/>
      <c r="K197" s="69">
        <v>0.02</v>
      </c>
      <c r="L197" s="90">
        <v>1000</v>
      </c>
      <c r="M197" s="93"/>
      <c r="N197" s="93"/>
      <c r="O197" s="52"/>
      <c r="P197" s="96">
        <f t="shared" si="53"/>
        <v>1000</v>
      </c>
      <c r="Q197" s="99">
        <f>I197</f>
        <v>7.0000000000000007E-2</v>
      </c>
      <c r="R197" s="102">
        <f t="shared" si="47"/>
        <v>70</v>
      </c>
      <c r="S197" s="102"/>
      <c r="T197" s="104"/>
      <c r="U197" s="70"/>
      <c r="V197" s="111">
        <v>0.6</v>
      </c>
      <c r="W197" s="116">
        <f xml:space="preserve"> P197+(P197*V197)</f>
        <v>1600</v>
      </c>
      <c r="X197" s="108">
        <f>H197+K197</f>
        <v>0.27</v>
      </c>
      <c r="Y197" s="118">
        <f>(W197*X197)-R197</f>
        <v>362</v>
      </c>
      <c r="Z197" s="116">
        <f>W197</f>
        <v>1600</v>
      </c>
      <c r="AA197" s="108">
        <f>K197</f>
        <v>0.02</v>
      </c>
      <c r="AB197" s="71">
        <f>Z197*AA197</f>
        <v>32</v>
      </c>
      <c r="AC197" s="104"/>
      <c r="AD197" s="104"/>
      <c r="AE197" s="104"/>
      <c r="AF197" s="104"/>
      <c r="AG197" s="104"/>
      <c r="AH197" s="104"/>
      <c r="AI197" s="104"/>
      <c r="AJ197" s="70"/>
      <c r="AK197" s="54"/>
    </row>
    <row r="198" spans="1:37" x14ac:dyDescent="0.25">
      <c r="A198" s="67"/>
      <c r="B198" s="68"/>
      <c r="C198" s="306" t="s">
        <v>481</v>
      </c>
      <c r="D198" s="307" t="s">
        <v>338</v>
      </c>
      <c r="E198" s="308" t="s">
        <v>352</v>
      </c>
      <c r="F198" s="58" t="s">
        <v>337</v>
      </c>
      <c r="G198" s="58" t="s">
        <v>422</v>
      </c>
      <c r="H198" s="85">
        <v>0.25</v>
      </c>
      <c r="I198" s="85">
        <v>7.0000000000000007E-2</v>
      </c>
      <c r="J198" s="85"/>
      <c r="K198" s="69">
        <v>0.02</v>
      </c>
      <c r="L198" s="90">
        <v>1000</v>
      </c>
      <c r="M198" s="93"/>
      <c r="N198" s="93"/>
      <c r="O198" s="52"/>
      <c r="P198" s="96">
        <f t="shared" si="53"/>
        <v>1000</v>
      </c>
      <c r="Q198" s="99">
        <f>I198</f>
        <v>7.0000000000000007E-2</v>
      </c>
      <c r="R198" s="102">
        <f t="shared" ref="R198:R230" si="55">P198*Q198</f>
        <v>70</v>
      </c>
      <c r="S198" s="104"/>
      <c r="T198" s="104"/>
      <c r="U198" s="70"/>
      <c r="V198" s="234"/>
      <c r="W198" s="235"/>
      <c r="X198" s="235"/>
      <c r="Y198" s="236"/>
      <c r="Z198" s="235"/>
      <c r="AA198" s="235"/>
      <c r="AB198" s="237"/>
      <c r="AC198" s="102">
        <f>SUM(L198:O198)</f>
        <v>1000</v>
      </c>
      <c r="AD198" s="106">
        <f>H198+K198</f>
        <v>0.27</v>
      </c>
      <c r="AE198" s="102">
        <f t="shared" ref="AE198" si="56">(AC198*AD198)-R198</f>
        <v>200</v>
      </c>
      <c r="AF198" s="102">
        <f>SUM(L198:O198)</f>
        <v>1000</v>
      </c>
      <c r="AG198" s="266">
        <f>K197</f>
        <v>0.02</v>
      </c>
      <c r="AH198" s="102">
        <f>AF198*AG198</f>
        <v>20</v>
      </c>
      <c r="AI198" s="102"/>
      <c r="AJ198" s="53"/>
      <c r="AK198" s="54" t="s">
        <v>495</v>
      </c>
    </row>
    <row r="199" spans="1:37" x14ac:dyDescent="0.25">
      <c r="A199" s="67"/>
      <c r="B199" s="68"/>
      <c r="C199" s="289" t="s">
        <v>481</v>
      </c>
      <c r="D199" s="290" t="s">
        <v>338</v>
      </c>
      <c r="E199" s="291" t="s">
        <v>363</v>
      </c>
      <c r="F199" s="58" t="s">
        <v>422</v>
      </c>
      <c r="G199" s="58" t="s">
        <v>422</v>
      </c>
      <c r="H199" s="85">
        <v>0.25</v>
      </c>
      <c r="I199" s="85"/>
      <c r="J199" s="85"/>
      <c r="K199" s="69">
        <v>0.02</v>
      </c>
      <c r="L199" s="90">
        <v>1000</v>
      </c>
      <c r="M199" s="93"/>
      <c r="N199" s="93"/>
      <c r="O199" s="52"/>
      <c r="P199" s="96">
        <f t="shared" si="53"/>
        <v>1000</v>
      </c>
      <c r="Q199" s="99">
        <f>H199+K199</f>
        <v>0.27</v>
      </c>
      <c r="R199" s="102">
        <f t="shared" si="55"/>
        <v>270</v>
      </c>
      <c r="S199" s="102">
        <f>SUM(L199:O199)</f>
        <v>1000</v>
      </c>
      <c r="T199" s="106">
        <f>K199</f>
        <v>0.02</v>
      </c>
      <c r="U199" s="53">
        <f>S199*T199</f>
        <v>20</v>
      </c>
      <c r="V199" s="112"/>
      <c r="W199" s="109"/>
      <c r="X199" s="109"/>
      <c r="Y199" s="119"/>
      <c r="Z199" s="109"/>
      <c r="AA199" s="109"/>
      <c r="AB199" s="72"/>
      <c r="AC199" s="102"/>
      <c r="AD199" s="106"/>
      <c r="AE199" s="102"/>
      <c r="AF199" s="102"/>
      <c r="AG199" s="106"/>
      <c r="AH199" s="102"/>
      <c r="AI199" s="102"/>
      <c r="AJ199" s="53"/>
      <c r="AK199" s="54"/>
    </row>
    <row r="200" spans="1:37" x14ac:dyDescent="0.25">
      <c r="A200" s="67"/>
      <c r="B200" s="68"/>
      <c r="C200" s="298" t="s">
        <v>328</v>
      </c>
      <c r="D200" s="299" t="s">
        <v>338</v>
      </c>
      <c r="E200" s="300" t="s">
        <v>349</v>
      </c>
      <c r="F200" s="58" t="s">
        <v>422</v>
      </c>
      <c r="G200" s="58" t="s">
        <v>337</v>
      </c>
      <c r="H200" s="85">
        <v>0.25</v>
      </c>
      <c r="I200" s="85">
        <v>7.0000000000000007E-2</v>
      </c>
      <c r="J200" s="85"/>
      <c r="K200" s="69">
        <v>0.02</v>
      </c>
      <c r="L200" s="90">
        <v>1000</v>
      </c>
      <c r="M200" s="93"/>
      <c r="N200" s="93"/>
      <c r="O200" s="52"/>
      <c r="P200" s="96">
        <f t="shared" si="53"/>
        <v>1000</v>
      </c>
      <c r="Q200" s="99">
        <f>I200+K200</f>
        <v>9.0000000000000011E-2</v>
      </c>
      <c r="R200" s="102">
        <f>P200*Q200</f>
        <v>90.000000000000014</v>
      </c>
      <c r="S200" s="102">
        <v>1000</v>
      </c>
      <c r="T200" s="106">
        <v>0.02</v>
      </c>
      <c r="U200" s="53">
        <f>S200*T200</f>
        <v>20</v>
      </c>
      <c r="V200" s="111">
        <v>0.6</v>
      </c>
      <c r="W200" s="301">
        <v>1600</v>
      </c>
      <c r="X200" s="108">
        <v>0.27</v>
      </c>
      <c r="Y200" s="302">
        <f>W200*X200</f>
        <v>432</v>
      </c>
      <c r="Z200" s="268">
        <v>1600</v>
      </c>
      <c r="AA200" s="136">
        <v>0.02</v>
      </c>
      <c r="AB200" s="303">
        <f>Z200*AA200</f>
        <v>32</v>
      </c>
      <c r="AC200" s="102"/>
      <c r="AD200" s="106"/>
      <c r="AE200" s="102"/>
      <c r="AF200" s="102"/>
      <c r="AG200" s="106"/>
      <c r="AH200" s="102"/>
      <c r="AI200" s="102"/>
      <c r="AJ200" s="53"/>
      <c r="AK200" s="54" t="s">
        <v>514</v>
      </c>
    </row>
    <row r="201" spans="1:37" x14ac:dyDescent="0.25">
      <c r="A201" s="67"/>
      <c r="B201" s="68"/>
      <c r="C201" s="289" t="s">
        <v>328</v>
      </c>
      <c r="D201" s="290" t="s">
        <v>340</v>
      </c>
      <c r="E201" s="291" t="s">
        <v>364</v>
      </c>
      <c r="F201" s="58" t="s">
        <v>422</v>
      </c>
      <c r="G201" s="58" t="s">
        <v>422</v>
      </c>
      <c r="H201" s="85">
        <v>0.25</v>
      </c>
      <c r="I201" s="87"/>
      <c r="J201" s="87"/>
      <c r="K201" s="69">
        <v>0.02</v>
      </c>
      <c r="L201" s="90">
        <v>1000</v>
      </c>
      <c r="M201" s="93"/>
      <c r="N201" s="93"/>
      <c r="O201" s="52"/>
      <c r="P201" s="96">
        <f t="shared" si="53"/>
        <v>1000</v>
      </c>
      <c r="Q201" s="99">
        <f>H201+K201</f>
        <v>0.27</v>
      </c>
      <c r="R201" s="102">
        <f t="shared" si="55"/>
        <v>270</v>
      </c>
      <c r="S201" s="102">
        <f>SUM(L201:O201)</f>
        <v>1000</v>
      </c>
      <c r="T201" s="106">
        <f>K201</f>
        <v>0.02</v>
      </c>
      <c r="U201" s="53">
        <f>S201*T201</f>
        <v>20</v>
      </c>
      <c r="V201" s="111"/>
      <c r="W201" s="116"/>
      <c r="X201" s="108"/>
      <c r="Y201" s="118"/>
      <c r="Z201" s="116"/>
      <c r="AA201" s="108"/>
      <c r="AB201" s="71"/>
      <c r="AC201" s="102"/>
      <c r="AD201" s="104"/>
      <c r="AE201" s="102"/>
      <c r="AF201" s="102"/>
      <c r="AG201" s="106"/>
      <c r="AH201" s="102"/>
      <c r="AI201" s="102"/>
      <c r="AJ201" s="53"/>
      <c r="AK201" s="54"/>
    </row>
    <row r="202" spans="1:37" x14ac:dyDescent="0.25">
      <c r="A202" s="67"/>
      <c r="B202" s="68"/>
      <c r="C202" s="289" t="s">
        <v>328</v>
      </c>
      <c r="D202" s="290" t="s">
        <v>340</v>
      </c>
      <c r="E202" s="291" t="s">
        <v>365</v>
      </c>
      <c r="F202" s="58" t="s">
        <v>422</v>
      </c>
      <c r="G202" s="58" t="s">
        <v>341</v>
      </c>
      <c r="H202" s="85">
        <v>0.18</v>
      </c>
      <c r="I202" s="85">
        <v>0.12</v>
      </c>
      <c r="J202" s="85"/>
      <c r="K202" s="69">
        <v>0.02</v>
      </c>
      <c r="L202" s="90">
        <v>1000</v>
      </c>
      <c r="M202" s="93"/>
      <c r="N202" s="93"/>
      <c r="O202" s="52"/>
      <c r="P202" s="96">
        <f t="shared" si="53"/>
        <v>1000</v>
      </c>
      <c r="Q202" s="99">
        <f>I202</f>
        <v>0.12</v>
      </c>
      <c r="R202" s="102">
        <f t="shared" si="55"/>
        <v>120</v>
      </c>
      <c r="S202" s="102"/>
      <c r="T202" s="106"/>
      <c r="U202" s="53"/>
      <c r="V202" s="112"/>
      <c r="W202" s="109"/>
      <c r="X202" s="109"/>
      <c r="Y202" s="119"/>
      <c r="Z202" s="109"/>
      <c r="AA202" s="109"/>
      <c r="AB202" s="72"/>
      <c r="AC202" s="102">
        <f>SUM(L202:O202)</f>
        <v>1000</v>
      </c>
      <c r="AD202" s="106">
        <f>H202+K202</f>
        <v>0.19999999999999998</v>
      </c>
      <c r="AE202" s="102"/>
      <c r="AF202" s="102">
        <f>SUM(L202:O202)</f>
        <v>1000</v>
      </c>
      <c r="AG202" s="266">
        <f>K201</f>
        <v>0.02</v>
      </c>
      <c r="AH202" s="102">
        <f>AF202*AG202</f>
        <v>20</v>
      </c>
      <c r="AI202" s="102">
        <f>(((AC202*H202)-R202) * 0.4)</f>
        <v>24</v>
      </c>
      <c r="AJ202" s="53">
        <f>(((AC202*H202)-R202) * 0.6) + AH202</f>
        <v>56</v>
      </c>
      <c r="AK202" s="54" t="s">
        <v>496</v>
      </c>
    </row>
    <row r="203" spans="1:37" x14ac:dyDescent="0.25">
      <c r="A203" s="67"/>
      <c r="B203" s="68"/>
      <c r="C203" s="289" t="s">
        <v>333</v>
      </c>
      <c r="D203" s="290" t="s">
        <v>339</v>
      </c>
      <c r="E203" s="291" t="s">
        <v>366</v>
      </c>
      <c r="F203" s="58" t="s">
        <v>422</v>
      </c>
      <c r="G203" s="58" t="s">
        <v>337</v>
      </c>
      <c r="H203" s="85">
        <v>0.18</v>
      </c>
      <c r="I203" s="85">
        <v>0.12</v>
      </c>
      <c r="J203" s="85"/>
      <c r="K203" s="69">
        <v>0.02</v>
      </c>
      <c r="L203" s="90">
        <v>1000</v>
      </c>
      <c r="M203" s="93"/>
      <c r="N203" s="93"/>
      <c r="O203" s="52"/>
      <c r="P203" s="96">
        <f t="shared" si="53"/>
        <v>1000</v>
      </c>
      <c r="Q203" s="99">
        <f>I203</f>
        <v>0.12</v>
      </c>
      <c r="R203" s="102">
        <f t="shared" si="55"/>
        <v>120</v>
      </c>
      <c r="S203" s="102"/>
      <c r="T203" s="106"/>
      <c r="U203" s="53"/>
      <c r="V203" s="111">
        <v>0.6</v>
      </c>
      <c r="W203" s="116">
        <f xml:space="preserve"> P203+(P203*V203)</f>
        <v>1600</v>
      </c>
      <c r="X203" s="108">
        <f>H203+K203</f>
        <v>0.19999999999999998</v>
      </c>
      <c r="Y203" s="118">
        <f>(W203*X203)-R203</f>
        <v>200</v>
      </c>
      <c r="Z203" s="116">
        <f>W203</f>
        <v>1600</v>
      </c>
      <c r="AA203" s="108">
        <f>K203</f>
        <v>0.02</v>
      </c>
      <c r="AB203" s="71">
        <f>Z203*AA203</f>
        <v>32</v>
      </c>
      <c r="AC203" s="102"/>
      <c r="AD203" s="104"/>
      <c r="AE203" s="102"/>
      <c r="AF203" s="102"/>
      <c r="AG203" s="106"/>
      <c r="AH203" s="102"/>
      <c r="AI203" s="102"/>
      <c r="AJ203" s="53"/>
      <c r="AK203" s="54" t="s">
        <v>496</v>
      </c>
    </row>
    <row r="204" spans="1:37" x14ac:dyDescent="0.25">
      <c r="A204" s="67"/>
      <c r="B204" s="68"/>
      <c r="C204" s="292" t="s">
        <v>328</v>
      </c>
      <c r="D204" s="293" t="s">
        <v>339</v>
      </c>
      <c r="E204" s="294" t="s">
        <v>367</v>
      </c>
      <c r="F204" s="215" t="s">
        <v>422</v>
      </c>
      <c r="G204" s="215" t="s">
        <v>337</v>
      </c>
      <c r="H204" s="217">
        <v>0.25</v>
      </c>
      <c r="I204" s="217">
        <v>0.12</v>
      </c>
      <c r="J204" s="217"/>
      <c r="K204" s="218">
        <v>0.02</v>
      </c>
      <c r="L204" s="219">
        <v>1000</v>
      </c>
      <c r="M204" s="220"/>
      <c r="N204" s="220"/>
      <c r="O204" s="221"/>
      <c r="P204" s="222">
        <f t="shared" si="53"/>
        <v>1000</v>
      </c>
      <c r="Q204" s="223">
        <f>I204</f>
        <v>0.12</v>
      </c>
      <c r="R204" s="224">
        <f t="shared" si="55"/>
        <v>120</v>
      </c>
      <c r="S204" s="224"/>
      <c r="T204" s="225"/>
      <c r="U204" s="226"/>
      <c r="V204" s="227"/>
      <c r="W204" s="228"/>
      <c r="X204" s="229"/>
      <c r="Y204" s="230"/>
      <c r="Z204" s="228"/>
      <c r="AA204" s="229"/>
      <c r="AB204" s="231"/>
      <c r="AC204" s="224"/>
      <c r="AD204" s="232"/>
      <c r="AE204" s="224"/>
      <c r="AF204" s="224"/>
      <c r="AG204" s="225"/>
      <c r="AH204" s="224"/>
      <c r="AI204" s="224"/>
      <c r="AJ204" s="326"/>
      <c r="AK204" s="216" t="s">
        <v>513</v>
      </c>
    </row>
    <row r="205" spans="1:37" x14ac:dyDescent="0.25">
      <c r="A205" s="67"/>
      <c r="B205" s="68"/>
      <c r="C205" s="289" t="s">
        <v>333</v>
      </c>
      <c r="D205" s="290" t="s">
        <v>339</v>
      </c>
      <c r="E205" s="291" t="s">
        <v>368</v>
      </c>
      <c r="F205" s="58" t="s">
        <v>422</v>
      </c>
      <c r="G205" s="58" t="s">
        <v>422</v>
      </c>
      <c r="H205" s="85">
        <v>0.25</v>
      </c>
      <c r="I205" s="85"/>
      <c r="J205" s="85"/>
      <c r="K205" s="69">
        <v>0.02</v>
      </c>
      <c r="L205" s="90">
        <v>1000</v>
      </c>
      <c r="M205" s="93"/>
      <c r="N205" s="93"/>
      <c r="O205" s="52"/>
      <c r="P205" s="96">
        <f t="shared" si="53"/>
        <v>1000</v>
      </c>
      <c r="Q205" s="99">
        <f>H205</f>
        <v>0.25</v>
      </c>
      <c r="R205" s="102">
        <f t="shared" si="55"/>
        <v>250</v>
      </c>
      <c r="S205" s="102"/>
      <c r="T205" s="106"/>
      <c r="U205" s="53"/>
      <c r="V205" s="111">
        <v>0.6</v>
      </c>
      <c r="W205" s="116">
        <f xml:space="preserve"> P205+(P205*V205)</f>
        <v>1600</v>
      </c>
      <c r="X205" s="108">
        <f>H205+K205</f>
        <v>0.27</v>
      </c>
      <c r="Y205" s="118">
        <f>(W205*X205)-R205</f>
        <v>182</v>
      </c>
      <c r="Z205" s="116">
        <f>W205</f>
        <v>1600</v>
      </c>
      <c r="AA205" s="108">
        <f>K205</f>
        <v>0.02</v>
      </c>
      <c r="AB205" s="71">
        <f>Z205*AA205</f>
        <v>32</v>
      </c>
      <c r="AC205" s="104"/>
      <c r="AD205" s="104"/>
      <c r="AE205" s="104"/>
      <c r="AF205" s="104"/>
      <c r="AG205" s="104"/>
      <c r="AH205" s="104"/>
      <c r="AI205" s="104"/>
      <c r="AJ205" s="324"/>
      <c r="AK205" s="54"/>
    </row>
    <row r="206" spans="1:37" x14ac:dyDescent="0.25">
      <c r="A206" s="67"/>
      <c r="B206" s="304"/>
      <c r="C206" s="306" t="s">
        <v>328</v>
      </c>
      <c r="D206" s="307" t="s">
        <v>339</v>
      </c>
      <c r="E206" s="308" t="s">
        <v>369</v>
      </c>
      <c r="F206" s="57" t="s">
        <v>422</v>
      </c>
      <c r="G206" s="58" t="s">
        <v>423</v>
      </c>
      <c r="H206" s="85">
        <v>0.25</v>
      </c>
      <c r="I206" s="87"/>
      <c r="J206" s="87"/>
      <c r="K206" s="69">
        <v>0.02</v>
      </c>
      <c r="L206" s="90">
        <v>1000</v>
      </c>
      <c r="M206" s="93"/>
      <c r="N206" s="93"/>
      <c r="O206" s="54"/>
      <c r="P206" s="96">
        <f>SUM(L206:O206)</f>
        <v>1000</v>
      </c>
      <c r="Q206" s="99">
        <f>H206+K206</f>
        <v>0.27</v>
      </c>
      <c r="R206" s="102">
        <f>P206*Q206</f>
        <v>270</v>
      </c>
      <c r="S206" s="102">
        <f>SUM(L206:O206)</f>
        <v>1000</v>
      </c>
      <c r="T206" s="106">
        <f>K206</f>
        <v>0.02</v>
      </c>
      <c r="U206" s="53">
        <f>S206*T206</f>
        <v>20</v>
      </c>
      <c r="V206" s="112"/>
      <c r="W206" s="109"/>
      <c r="X206" s="109"/>
      <c r="Y206" s="119"/>
      <c r="Z206" s="109"/>
      <c r="AA206" s="109"/>
      <c r="AB206" s="72"/>
      <c r="AC206" s="96"/>
      <c r="AD206" s="104"/>
      <c r="AE206" s="102"/>
      <c r="AF206" s="102"/>
      <c r="AG206" s="106"/>
      <c r="AH206" s="104"/>
      <c r="AI206" s="104"/>
      <c r="AJ206" s="70"/>
      <c r="AK206" s="54" t="s">
        <v>494</v>
      </c>
    </row>
    <row r="207" spans="1:37" ht="15.75" thickBot="1" x14ac:dyDescent="0.3">
      <c r="A207" s="67"/>
      <c r="B207" s="68"/>
      <c r="C207" s="298" t="s">
        <v>328</v>
      </c>
      <c r="D207" s="299" t="s">
        <v>340</v>
      </c>
      <c r="E207" s="300" t="s">
        <v>493</v>
      </c>
      <c r="F207" s="76" t="s">
        <v>422</v>
      </c>
      <c r="G207" s="58" t="s">
        <v>337</v>
      </c>
      <c r="H207" s="85">
        <v>0.25</v>
      </c>
      <c r="I207" s="85">
        <v>0.12</v>
      </c>
      <c r="J207" s="87"/>
      <c r="K207" s="69">
        <v>0.02</v>
      </c>
      <c r="L207" s="90">
        <v>1000</v>
      </c>
      <c r="M207" s="93"/>
      <c r="N207" s="93"/>
      <c r="O207" s="52"/>
      <c r="P207" s="96">
        <v>1000</v>
      </c>
      <c r="Q207" s="99">
        <f>I207+K207</f>
        <v>0.13999999999999999</v>
      </c>
      <c r="R207" s="102">
        <f>P207*Q207</f>
        <v>139.99999999999997</v>
      </c>
      <c r="S207" s="102">
        <v>1000</v>
      </c>
      <c r="T207" s="106">
        <v>0.02</v>
      </c>
      <c r="U207" s="53">
        <f>S207*T207</f>
        <v>20</v>
      </c>
      <c r="V207" s="112"/>
      <c r="W207" s="109"/>
      <c r="X207" s="109"/>
      <c r="Y207" s="119"/>
      <c r="Z207" s="109"/>
      <c r="AA207" s="109"/>
      <c r="AB207" s="72"/>
      <c r="AC207" s="102"/>
      <c r="AD207" s="104"/>
      <c r="AE207" s="102"/>
      <c r="AF207" s="102"/>
      <c r="AG207" s="106"/>
      <c r="AH207" s="104"/>
      <c r="AI207" s="104"/>
      <c r="AJ207" s="70"/>
      <c r="AK207" s="54" t="s">
        <v>514</v>
      </c>
    </row>
    <row r="208" spans="1:37" x14ac:dyDescent="0.25">
      <c r="A208" s="179" t="s">
        <v>190</v>
      </c>
      <c r="B208" s="180" t="s">
        <v>293</v>
      </c>
      <c r="C208" s="286" t="s">
        <v>328</v>
      </c>
      <c r="D208" s="287" t="s">
        <v>338</v>
      </c>
      <c r="E208" s="288" t="s">
        <v>348</v>
      </c>
      <c r="F208" s="60" t="s">
        <v>335</v>
      </c>
      <c r="G208" s="60" t="s">
        <v>425</v>
      </c>
      <c r="H208" s="84">
        <v>0.18</v>
      </c>
      <c r="I208" s="84"/>
      <c r="J208" s="84"/>
      <c r="K208" s="63">
        <v>0.02</v>
      </c>
      <c r="L208" s="89">
        <v>1000</v>
      </c>
      <c r="M208" s="92"/>
      <c r="N208" s="92"/>
      <c r="O208" s="62"/>
      <c r="P208" s="95">
        <f>SUM(L208:O208)/((100%-(Q208)))</f>
        <v>1250</v>
      </c>
      <c r="Q208" s="98">
        <f>H208+K208</f>
        <v>0.19999999999999998</v>
      </c>
      <c r="R208" s="101">
        <f t="shared" si="55"/>
        <v>249.99999999999997</v>
      </c>
      <c r="S208" s="101">
        <f>P208</f>
        <v>1250</v>
      </c>
      <c r="T208" s="105">
        <f>K208</f>
        <v>0.02</v>
      </c>
      <c r="U208" s="64">
        <f>S208*T208</f>
        <v>25</v>
      </c>
      <c r="V208" s="110"/>
      <c r="W208" s="114"/>
      <c r="X208" s="114"/>
      <c r="Y208" s="117"/>
      <c r="Z208" s="114"/>
      <c r="AA208" s="114"/>
      <c r="AB208" s="65"/>
      <c r="AC208" s="121"/>
      <c r="AD208" s="121"/>
      <c r="AE208" s="121"/>
      <c r="AF208" s="121"/>
      <c r="AG208" s="121"/>
      <c r="AH208" s="121"/>
      <c r="AI208" s="121"/>
      <c r="AJ208" s="66"/>
      <c r="AK208" s="61"/>
    </row>
    <row r="209" spans="1:37" x14ac:dyDescent="0.25">
      <c r="A209" s="67" t="s">
        <v>424</v>
      </c>
      <c r="B209" s="193"/>
      <c r="C209" s="318" t="s">
        <v>428</v>
      </c>
      <c r="D209" s="319" t="s">
        <v>338</v>
      </c>
      <c r="E209" s="320" t="s">
        <v>477</v>
      </c>
      <c r="F209" s="144" t="s">
        <v>335</v>
      </c>
      <c r="G209" s="144" t="s">
        <v>425</v>
      </c>
      <c r="H209" s="146">
        <v>0.18</v>
      </c>
      <c r="I209" s="146"/>
      <c r="J209" s="146"/>
      <c r="K209" s="147">
        <v>0.02</v>
      </c>
      <c r="L209" s="148">
        <v>1000</v>
      </c>
      <c r="M209" s="149"/>
      <c r="N209" s="149"/>
      <c r="O209" s="150"/>
      <c r="P209" s="96">
        <f>SUM(L209:O209)/((100%-(Q209)))</f>
        <v>1219.5121951219512</v>
      </c>
      <c r="Q209" s="152">
        <f>H209</f>
        <v>0.18</v>
      </c>
      <c r="R209" s="153">
        <f t="shared" si="55"/>
        <v>219.51219512195121</v>
      </c>
      <c r="S209" s="153"/>
      <c r="T209" s="154"/>
      <c r="U209" s="155"/>
      <c r="V209" s="156">
        <v>0.6</v>
      </c>
      <c r="W209" s="158">
        <f xml:space="preserve"> P209+(P209*V209)</f>
        <v>1951.2195121951218</v>
      </c>
      <c r="X209" s="157">
        <f>H209+K209</f>
        <v>0.19999999999999998</v>
      </c>
      <c r="Y209" s="159">
        <f>(W209*X209)-R209</f>
        <v>170.73170731707313</v>
      </c>
      <c r="Z209" s="158">
        <f>W209</f>
        <v>1951.2195121951218</v>
      </c>
      <c r="AA209" s="157">
        <f>K209</f>
        <v>0.02</v>
      </c>
      <c r="AB209" s="160">
        <f>Z209*AA209</f>
        <v>39.024390243902438</v>
      </c>
      <c r="AC209" s="154"/>
      <c r="AD209" s="154"/>
      <c r="AE209" s="154"/>
      <c r="AF209" s="154"/>
      <c r="AG209" s="154"/>
      <c r="AH209" s="154"/>
      <c r="AI209" s="154"/>
      <c r="AJ209" s="155"/>
      <c r="AK209" s="145" t="s">
        <v>511</v>
      </c>
    </row>
    <row r="210" spans="1:37" x14ac:dyDescent="0.25">
      <c r="A210" s="67"/>
      <c r="B210" s="68"/>
      <c r="C210" s="289" t="s">
        <v>481</v>
      </c>
      <c r="D210" s="290" t="s">
        <v>338</v>
      </c>
      <c r="E210" s="291" t="s">
        <v>395</v>
      </c>
      <c r="F210" s="58" t="s">
        <v>337</v>
      </c>
      <c r="G210" s="58" t="s">
        <v>425</v>
      </c>
      <c r="H210" s="85">
        <v>0.18</v>
      </c>
      <c r="I210" s="85">
        <v>0.12</v>
      </c>
      <c r="J210" s="85"/>
      <c r="K210" s="69">
        <v>0.02</v>
      </c>
      <c r="L210" s="90">
        <v>1000</v>
      </c>
      <c r="M210" s="93"/>
      <c r="N210" s="93"/>
      <c r="O210" s="52"/>
      <c r="P210" s="96">
        <f t="shared" ref="P210:P220" si="57">SUM(L210:O210)</f>
        <v>1000</v>
      </c>
      <c r="Q210" s="99">
        <f>I210</f>
        <v>0.12</v>
      </c>
      <c r="R210" s="102">
        <f t="shared" si="55"/>
        <v>120</v>
      </c>
      <c r="S210" s="102"/>
      <c r="T210" s="104"/>
      <c r="U210" s="70"/>
      <c r="V210" s="111"/>
      <c r="W210" s="116"/>
      <c r="X210" s="108"/>
      <c r="Y210" s="118"/>
      <c r="Z210" s="116"/>
      <c r="AA210" s="108"/>
      <c r="AB210" s="71"/>
      <c r="AC210" s="102">
        <f>((SUM(L210:O210))-R210)/(1-(H210+K210))</f>
        <v>1100</v>
      </c>
      <c r="AD210" s="106">
        <f>H210+K210</f>
        <v>0.19999999999999998</v>
      </c>
      <c r="AE210" s="102">
        <f t="shared" ref="AE210" si="58">(AC210*AD210)-R210</f>
        <v>99.999999999999972</v>
      </c>
      <c r="AF210" s="102">
        <f>AC210</f>
        <v>1100</v>
      </c>
      <c r="AG210" s="266">
        <f>K209</f>
        <v>0.02</v>
      </c>
      <c r="AH210" s="102">
        <f>AF210*AG210</f>
        <v>22</v>
      </c>
      <c r="AI210" s="102"/>
      <c r="AJ210" s="53"/>
      <c r="AK210" s="54" t="s">
        <v>512</v>
      </c>
    </row>
    <row r="211" spans="1:37" ht="25.5" x14ac:dyDescent="0.25">
      <c r="A211" s="67"/>
      <c r="B211" s="68"/>
      <c r="C211" s="289" t="s">
        <v>333</v>
      </c>
      <c r="D211" s="290" t="s">
        <v>338</v>
      </c>
      <c r="E211" s="291" t="s">
        <v>350</v>
      </c>
      <c r="F211" s="58" t="s">
        <v>337</v>
      </c>
      <c r="G211" s="58" t="s">
        <v>425</v>
      </c>
      <c r="H211" s="85">
        <v>0.18</v>
      </c>
      <c r="I211" s="85">
        <v>0.12</v>
      </c>
      <c r="J211" s="85"/>
      <c r="K211" s="69">
        <v>0.02</v>
      </c>
      <c r="L211" s="90">
        <v>1000</v>
      </c>
      <c r="M211" s="93"/>
      <c r="N211" s="93"/>
      <c r="O211" s="52"/>
      <c r="P211" s="96">
        <f t="shared" si="57"/>
        <v>1000</v>
      </c>
      <c r="Q211" s="99">
        <f>I211</f>
        <v>0.12</v>
      </c>
      <c r="R211" s="102">
        <f t="shared" si="55"/>
        <v>120</v>
      </c>
      <c r="S211" s="102"/>
      <c r="T211" s="104"/>
      <c r="U211" s="70"/>
      <c r="V211" s="111">
        <v>0.6</v>
      </c>
      <c r="W211" s="116">
        <f xml:space="preserve"> P211+(P211*V211)</f>
        <v>1600</v>
      </c>
      <c r="X211" s="108">
        <f>H211+K211</f>
        <v>0.19999999999999998</v>
      </c>
      <c r="Y211" s="118">
        <f>(W211*X211)-R211</f>
        <v>200</v>
      </c>
      <c r="Z211" s="116">
        <f>W211</f>
        <v>1600</v>
      </c>
      <c r="AA211" s="108">
        <f>K211</f>
        <v>0.02</v>
      </c>
      <c r="AB211" s="71">
        <f>Z211*AA211</f>
        <v>32</v>
      </c>
      <c r="AC211" s="104"/>
      <c r="AD211" s="104"/>
      <c r="AE211" s="104"/>
      <c r="AF211" s="104"/>
      <c r="AG211" s="104"/>
      <c r="AH211" s="104"/>
      <c r="AI211" s="104"/>
      <c r="AJ211" s="70"/>
      <c r="AK211" s="54" t="s">
        <v>347</v>
      </c>
    </row>
    <row r="212" spans="1:37" x14ac:dyDescent="0.25">
      <c r="A212" s="67"/>
      <c r="B212" s="68"/>
      <c r="C212" s="289" t="s">
        <v>333</v>
      </c>
      <c r="D212" s="290" t="s">
        <v>338</v>
      </c>
      <c r="E212" s="291" t="s">
        <v>351</v>
      </c>
      <c r="F212" s="58" t="s">
        <v>337</v>
      </c>
      <c r="G212" s="58" t="s">
        <v>425</v>
      </c>
      <c r="H212" s="85">
        <v>0.18</v>
      </c>
      <c r="I212" s="85">
        <v>0.12</v>
      </c>
      <c r="J212" s="85"/>
      <c r="K212" s="69">
        <v>0.02</v>
      </c>
      <c r="L212" s="90">
        <v>1000</v>
      </c>
      <c r="M212" s="93"/>
      <c r="N212" s="93"/>
      <c r="O212" s="52"/>
      <c r="P212" s="96">
        <f t="shared" si="57"/>
        <v>1000</v>
      </c>
      <c r="Q212" s="99">
        <f>I212</f>
        <v>0.12</v>
      </c>
      <c r="R212" s="102">
        <f t="shared" si="55"/>
        <v>120</v>
      </c>
      <c r="S212" s="102"/>
      <c r="T212" s="104"/>
      <c r="U212" s="70"/>
      <c r="V212" s="111">
        <v>0.6</v>
      </c>
      <c r="W212" s="116">
        <f xml:space="preserve"> P212+(P212*V212)</f>
        <v>1600</v>
      </c>
      <c r="X212" s="108">
        <f>H212+K212</f>
        <v>0.19999999999999998</v>
      </c>
      <c r="Y212" s="118">
        <f>(W212*X212)-R212</f>
        <v>200</v>
      </c>
      <c r="Z212" s="116">
        <f>W212</f>
        <v>1600</v>
      </c>
      <c r="AA212" s="108">
        <f>K212</f>
        <v>0.02</v>
      </c>
      <c r="AB212" s="71">
        <f>Z212*AA212</f>
        <v>32</v>
      </c>
      <c r="AC212" s="104"/>
      <c r="AD212" s="104"/>
      <c r="AE212" s="104"/>
      <c r="AF212" s="104"/>
      <c r="AG212" s="104"/>
      <c r="AH212" s="104"/>
      <c r="AI212" s="104"/>
      <c r="AJ212" s="70"/>
      <c r="AK212" s="54"/>
    </row>
    <row r="213" spans="1:37" x14ac:dyDescent="0.25">
      <c r="A213" s="67"/>
      <c r="B213" s="68"/>
      <c r="C213" s="289" t="s">
        <v>481</v>
      </c>
      <c r="D213" s="290" t="s">
        <v>338</v>
      </c>
      <c r="E213" s="291" t="s">
        <v>352</v>
      </c>
      <c r="F213" s="58" t="s">
        <v>337</v>
      </c>
      <c r="G213" s="58" t="s">
        <v>425</v>
      </c>
      <c r="H213" s="85">
        <v>0.18</v>
      </c>
      <c r="I213" s="85">
        <v>0.12</v>
      </c>
      <c r="J213" s="85"/>
      <c r="K213" s="69">
        <v>0.02</v>
      </c>
      <c r="L213" s="90">
        <v>1000</v>
      </c>
      <c r="M213" s="93"/>
      <c r="N213" s="93"/>
      <c r="O213" s="52"/>
      <c r="P213" s="96">
        <f t="shared" si="57"/>
        <v>1000</v>
      </c>
      <c r="Q213" s="99">
        <f>I213</f>
        <v>0.12</v>
      </c>
      <c r="R213" s="102">
        <f t="shared" si="55"/>
        <v>120</v>
      </c>
      <c r="S213" s="104"/>
      <c r="T213" s="104"/>
      <c r="U213" s="70"/>
      <c r="V213" s="112"/>
      <c r="W213" s="109"/>
      <c r="X213" s="109"/>
      <c r="Y213" s="119"/>
      <c r="Z213" s="109"/>
      <c r="AA213" s="109"/>
      <c r="AB213" s="72"/>
      <c r="AC213" s="102">
        <f>SUM(L213:O213)</f>
        <v>1000</v>
      </c>
      <c r="AD213" s="106">
        <f>H213+K213</f>
        <v>0.19999999999999998</v>
      </c>
      <c r="AE213" s="102">
        <f t="shared" ref="AE213" si="59">(AC213*AD213)-R213</f>
        <v>79.999999999999972</v>
      </c>
      <c r="AF213" s="102">
        <f>SUM(L213:O213)</f>
        <v>1000</v>
      </c>
      <c r="AG213" s="266">
        <f>K212</f>
        <v>0.02</v>
      </c>
      <c r="AH213" s="102">
        <f>AF213*AG213</f>
        <v>20</v>
      </c>
      <c r="AI213" s="102"/>
      <c r="AJ213" s="53"/>
      <c r="AK213" s="54" t="s">
        <v>512</v>
      </c>
    </row>
    <row r="214" spans="1:37" x14ac:dyDescent="0.25">
      <c r="A214" s="67"/>
      <c r="B214" s="68"/>
      <c r="C214" s="289" t="s">
        <v>481</v>
      </c>
      <c r="D214" s="290" t="s">
        <v>338</v>
      </c>
      <c r="E214" s="291" t="s">
        <v>363</v>
      </c>
      <c r="F214" s="58" t="s">
        <v>425</v>
      </c>
      <c r="G214" s="58" t="s">
        <v>425</v>
      </c>
      <c r="H214" s="85">
        <v>0.18</v>
      </c>
      <c r="I214" s="85"/>
      <c r="J214" s="85"/>
      <c r="K214" s="69">
        <v>0.02</v>
      </c>
      <c r="L214" s="90">
        <v>1000</v>
      </c>
      <c r="M214" s="93"/>
      <c r="N214" s="93"/>
      <c r="O214" s="52"/>
      <c r="P214" s="96">
        <f t="shared" si="57"/>
        <v>1000</v>
      </c>
      <c r="Q214" s="99">
        <f>H214+K214</f>
        <v>0.19999999999999998</v>
      </c>
      <c r="R214" s="102">
        <f t="shared" si="55"/>
        <v>199.99999999999997</v>
      </c>
      <c r="S214" s="102">
        <f>SUM(L214:O214)</f>
        <v>1000</v>
      </c>
      <c r="T214" s="106">
        <f>K214</f>
        <v>0.02</v>
      </c>
      <c r="U214" s="53">
        <f>S214*T214</f>
        <v>20</v>
      </c>
      <c r="V214" s="112"/>
      <c r="W214" s="109"/>
      <c r="X214" s="109"/>
      <c r="Y214" s="119"/>
      <c r="Z214" s="109"/>
      <c r="AA214" s="109"/>
      <c r="AB214" s="72"/>
      <c r="AC214" s="102"/>
      <c r="AD214" s="106"/>
      <c r="AE214" s="102"/>
      <c r="AF214" s="102"/>
      <c r="AG214" s="106"/>
      <c r="AH214" s="102"/>
      <c r="AI214" s="102"/>
      <c r="AJ214" s="53"/>
      <c r="AK214" s="54"/>
    </row>
    <row r="215" spans="1:37" x14ac:dyDescent="0.25">
      <c r="A215" s="67"/>
      <c r="B215" s="68"/>
      <c r="C215" s="289" t="s">
        <v>328</v>
      </c>
      <c r="D215" s="290" t="s">
        <v>340</v>
      </c>
      <c r="E215" s="291" t="s">
        <v>364</v>
      </c>
      <c r="F215" s="58" t="s">
        <v>425</v>
      </c>
      <c r="G215" s="58" t="s">
        <v>425</v>
      </c>
      <c r="H215" s="85">
        <v>0.18</v>
      </c>
      <c r="I215" s="87"/>
      <c r="J215" s="87"/>
      <c r="K215" s="69">
        <v>0.02</v>
      </c>
      <c r="L215" s="90">
        <v>1000</v>
      </c>
      <c r="M215" s="93"/>
      <c r="N215" s="93"/>
      <c r="O215" s="52"/>
      <c r="P215" s="96">
        <f t="shared" si="57"/>
        <v>1000</v>
      </c>
      <c r="Q215" s="99">
        <f>H215+K215</f>
        <v>0.19999999999999998</v>
      </c>
      <c r="R215" s="102">
        <f t="shared" si="55"/>
        <v>199.99999999999997</v>
      </c>
      <c r="S215" s="102">
        <f>SUM(L215:O215)</f>
        <v>1000</v>
      </c>
      <c r="T215" s="106">
        <f>K215</f>
        <v>0.02</v>
      </c>
      <c r="U215" s="53">
        <f>S215*T215</f>
        <v>20</v>
      </c>
      <c r="V215" s="111"/>
      <c r="W215" s="116"/>
      <c r="X215" s="108"/>
      <c r="Y215" s="118"/>
      <c r="Z215" s="116"/>
      <c r="AA215" s="108"/>
      <c r="AB215" s="71"/>
      <c r="AC215" s="102"/>
      <c r="AD215" s="104"/>
      <c r="AE215" s="102"/>
      <c r="AF215" s="102"/>
      <c r="AG215" s="106"/>
      <c r="AH215" s="102"/>
      <c r="AI215" s="102"/>
      <c r="AJ215" s="53"/>
      <c r="AK215" s="54"/>
    </row>
    <row r="216" spans="1:37" x14ac:dyDescent="0.25">
      <c r="A216" s="67"/>
      <c r="B216" s="68"/>
      <c r="C216" s="289" t="s">
        <v>328</v>
      </c>
      <c r="D216" s="290" t="s">
        <v>340</v>
      </c>
      <c r="E216" s="291" t="s">
        <v>365</v>
      </c>
      <c r="F216" s="58" t="s">
        <v>425</v>
      </c>
      <c r="G216" s="58" t="s">
        <v>341</v>
      </c>
      <c r="H216" s="85">
        <v>0.18</v>
      </c>
      <c r="I216" s="85">
        <v>0.12</v>
      </c>
      <c r="J216" s="85"/>
      <c r="K216" s="69">
        <v>0.02</v>
      </c>
      <c r="L216" s="90">
        <v>1000</v>
      </c>
      <c r="M216" s="93"/>
      <c r="N216" s="93"/>
      <c r="O216" s="52"/>
      <c r="P216" s="96">
        <f t="shared" si="57"/>
        <v>1000</v>
      </c>
      <c r="Q216" s="99">
        <f>I216</f>
        <v>0.12</v>
      </c>
      <c r="R216" s="102">
        <f t="shared" si="55"/>
        <v>120</v>
      </c>
      <c r="S216" s="102"/>
      <c r="T216" s="106"/>
      <c r="U216" s="53"/>
      <c r="V216" s="112"/>
      <c r="W216" s="109"/>
      <c r="X216" s="109"/>
      <c r="Y216" s="119"/>
      <c r="Z216" s="109"/>
      <c r="AA216" s="109"/>
      <c r="AB216" s="72"/>
      <c r="AC216" s="102">
        <f>SUM(L216:O216)</f>
        <v>1000</v>
      </c>
      <c r="AD216" s="106">
        <f>H216+K216</f>
        <v>0.19999999999999998</v>
      </c>
      <c r="AE216" s="102"/>
      <c r="AF216" s="102">
        <f>SUM(L216:O216)</f>
        <v>1000</v>
      </c>
      <c r="AG216" s="266">
        <f>K215</f>
        <v>0.02</v>
      </c>
      <c r="AH216" s="102">
        <f>AF216*AG216</f>
        <v>20</v>
      </c>
      <c r="AI216" s="102">
        <f>(((AC216*H216)-R216) * 0.4)</f>
        <v>24</v>
      </c>
      <c r="AJ216" s="53">
        <f>(((AC216*H216)-R216) * 0.6) + AH216</f>
        <v>56</v>
      </c>
      <c r="AK216" s="54" t="s">
        <v>496</v>
      </c>
    </row>
    <row r="217" spans="1:37" x14ac:dyDescent="0.25">
      <c r="A217" s="67"/>
      <c r="B217" s="68"/>
      <c r="C217" s="289" t="s">
        <v>333</v>
      </c>
      <c r="D217" s="290" t="s">
        <v>339</v>
      </c>
      <c r="E217" s="291" t="s">
        <v>366</v>
      </c>
      <c r="F217" s="58" t="s">
        <v>425</v>
      </c>
      <c r="G217" s="58" t="s">
        <v>337</v>
      </c>
      <c r="H217" s="85">
        <v>0.18</v>
      </c>
      <c r="I217" s="85">
        <v>0.12</v>
      </c>
      <c r="J217" s="85"/>
      <c r="K217" s="69">
        <v>0.02</v>
      </c>
      <c r="L217" s="90">
        <v>1000</v>
      </c>
      <c r="M217" s="93"/>
      <c r="N217" s="93"/>
      <c r="O217" s="52"/>
      <c r="P217" s="96">
        <f t="shared" si="57"/>
        <v>1000</v>
      </c>
      <c r="Q217" s="99">
        <f>I217</f>
        <v>0.12</v>
      </c>
      <c r="R217" s="102">
        <f t="shared" si="55"/>
        <v>120</v>
      </c>
      <c r="S217" s="102"/>
      <c r="T217" s="106"/>
      <c r="U217" s="53"/>
      <c r="V217" s="111">
        <v>0.6</v>
      </c>
      <c r="W217" s="116">
        <f xml:space="preserve"> P217+(P217*V217)</f>
        <v>1600</v>
      </c>
      <c r="X217" s="108">
        <f>H217+K217</f>
        <v>0.19999999999999998</v>
      </c>
      <c r="Y217" s="118">
        <f>(W217*X217)-R217</f>
        <v>200</v>
      </c>
      <c r="Z217" s="116">
        <f>W217</f>
        <v>1600</v>
      </c>
      <c r="AA217" s="108">
        <f>K217</f>
        <v>0.02</v>
      </c>
      <c r="AB217" s="71">
        <f>Z217*AA217</f>
        <v>32</v>
      </c>
      <c r="AC217" s="102"/>
      <c r="AD217" s="104"/>
      <c r="AE217" s="102"/>
      <c r="AF217" s="102"/>
      <c r="AG217" s="106"/>
      <c r="AH217" s="102"/>
      <c r="AI217" s="102"/>
      <c r="AJ217" s="53"/>
      <c r="AK217" s="54" t="s">
        <v>496</v>
      </c>
    </row>
    <row r="218" spans="1:37" x14ac:dyDescent="0.25">
      <c r="A218" s="67"/>
      <c r="B218" s="68"/>
      <c r="C218" s="292" t="s">
        <v>328</v>
      </c>
      <c r="D218" s="293" t="s">
        <v>339</v>
      </c>
      <c r="E218" s="294" t="s">
        <v>367</v>
      </c>
      <c r="F218" s="215" t="s">
        <v>425</v>
      </c>
      <c r="G218" s="215" t="s">
        <v>337</v>
      </c>
      <c r="H218" s="217">
        <v>0.18</v>
      </c>
      <c r="I218" s="217">
        <v>0.12</v>
      </c>
      <c r="J218" s="217"/>
      <c r="K218" s="218">
        <v>0.02</v>
      </c>
      <c r="L218" s="219">
        <v>1000</v>
      </c>
      <c r="M218" s="220"/>
      <c r="N218" s="220"/>
      <c r="O218" s="221"/>
      <c r="P218" s="222">
        <f t="shared" si="57"/>
        <v>1000</v>
      </c>
      <c r="Q218" s="223">
        <f>I218</f>
        <v>0.12</v>
      </c>
      <c r="R218" s="224">
        <f t="shared" si="55"/>
        <v>120</v>
      </c>
      <c r="S218" s="224"/>
      <c r="T218" s="225"/>
      <c r="U218" s="226"/>
      <c r="V218" s="227"/>
      <c r="W218" s="228"/>
      <c r="X218" s="229"/>
      <c r="Y218" s="230"/>
      <c r="Z218" s="228"/>
      <c r="AA218" s="229"/>
      <c r="AB218" s="231"/>
      <c r="AC218" s="224"/>
      <c r="AD218" s="232"/>
      <c r="AE218" s="224"/>
      <c r="AF218" s="224"/>
      <c r="AG218" s="225"/>
      <c r="AH218" s="224"/>
      <c r="AI218" s="224"/>
      <c r="AJ218" s="326"/>
      <c r="AK218" s="216" t="s">
        <v>513</v>
      </c>
    </row>
    <row r="219" spans="1:37" x14ac:dyDescent="0.25">
      <c r="A219" s="67"/>
      <c r="B219" s="68"/>
      <c r="C219" s="289" t="s">
        <v>333</v>
      </c>
      <c r="D219" s="290" t="s">
        <v>339</v>
      </c>
      <c r="E219" s="291" t="s">
        <v>368</v>
      </c>
      <c r="F219" s="58" t="s">
        <v>425</v>
      </c>
      <c r="G219" s="58" t="s">
        <v>425</v>
      </c>
      <c r="H219" s="85">
        <v>0.18</v>
      </c>
      <c r="I219" s="85"/>
      <c r="J219" s="85"/>
      <c r="K219" s="69">
        <v>0.02</v>
      </c>
      <c r="L219" s="90">
        <v>1000</v>
      </c>
      <c r="M219" s="93"/>
      <c r="N219" s="93"/>
      <c r="O219" s="52"/>
      <c r="P219" s="96">
        <f t="shared" si="57"/>
        <v>1000</v>
      </c>
      <c r="Q219" s="99">
        <f>H219</f>
        <v>0.18</v>
      </c>
      <c r="R219" s="102">
        <f t="shared" si="55"/>
        <v>180</v>
      </c>
      <c r="S219" s="102"/>
      <c r="T219" s="106"/>
      <c r="U219" s="53"/>
      <c r="V219" s="111">
        <v>0.6</v>
      </c>
      <c r="W219" s="116">
        <f xml:space="preserve"> P219+(P219*V219)</f>
        <v>1600</v>
      </c>
      <c r="X219" s="108">
        <f>H219+K219</f>
        <v>0.19999999999999998</v>
      </c>
      <c r="Y219" s="118">
        <f>(W219*X219)-R219</f>
        <v>140</v>
      </c>
      <c r="Z219" s="116">
        <f>W219</f>
        <v>1600</v>
      </c>
      <c r="AA219" s="108">
        <f>K219</f>
        <v>0.02</v>
      </c>
      <c r="AB219" s="71">
        <f>Z219*AA219</f>
        <v>32</v>
      </c>
      <c r="AC219" s="104"/>
      <c r="AD219" s="104"/>
      <c r="AE219" s="104"/>
      <c r="AF219" s="104"/>
      <c r="AG219" s="104"/>
      <c r="AH219" s="104"/>
      <c r="AI219" s="104"/>
      <c r="AJ219" s="324"/>
      <c r="AK219" s="54"/>
    </row>
    <row r="220" spans="1:37" ht="15.75" thickBot="1" x14ac:dyDescent="0.3">
      <c r="A220" s="73"/>
      <c r="B220" s="74"/>
      <c r="C220" s="295" t="s">
        <v>328</v>
      </c>
      <c r="D220" s="296" t="s">
        <v>339</v>
      </c>
      <c r="E220" s="297" t="s">
        <v>369</v>
      </c>
      <c r="F220" s="76" t="s">
        <v>425</v>
      </c>
      <c r="G220" s="76" t="s">
        <v>426</v>
      </c>
      <c r="H220" s="86">
        <v>0.18</v>
      </c>
      <c r="I220" s="88"/>
      <c r="J220" s="88"/>
      <c r="K220" s="79">
        <v>0.02</v>
      </c>
      <c r="L220" s="91">
        <v>1000</v>
      </c>
      <c r="M220" s="94"/>
      <c r="N220" s="94"/>
      <c r="O220" s="78"/>
      <c r="P220" s="97">
        <f t="shared" si="57"/>
        <v>1000</v>
      </c>
      <c r="Q220" s="100">
        <f>H220+K220</f>
        <v>0.19999999999999998</v>
      </c>
      <c r="R220" s="103">
        <f t="shared" si="55"/>
        <v>199.99999999999997</v>
      </c>
      <c r="S220" s="103">
        <f>SUM(L220:O220)</f>
        <v>1000</v>
      </c>
      <c r="T220" s="107">
        <f>K220</f>
        <v>0.02</v>
      </c>
      <c r="U220" s="80">
        <f>S220*T220</f>
        <v>20</v>
      </c>
      <c r="V220" s="113"/>
      <c r="W220" s="115"/>
      <c r="X220" s="115"/>
      <c r="Y220" s="120"/>
      <c r="Z220" s="115"/>
      <c r="AA220" s="115"/>
      <c r="AB220" s="81"/>
      <c r="AC220" s="103"/>
      <c r="AD220" s="122"/>
      <c r="AE220" s="103"/>
      <c r="AF220" s="103"/>
      <c r="AG220" s="107"/>
      <c r="AH220" s="122"/>
      <c r="AI220" s="122"/>
      <c r="AJ220" s="82"/>
      <c r="AK220" s="77"/>
    </row>
    <row r="221" spans="1:37" x14ac:dyDescent="0.25">
      <c r="A221" s="179" t="s">
        <v>191</v>
      </c>
      <c r="B221" s="180" t="s">
        <v>444</v>
      </c>
      <c r="C221" s="286" t="s">
        <v>328</v>
      </c>
      <c r="D221" s="287" t="s">
        <v>338</v>
      </c>
      <c r="E221" s="288" t="s">
        <v>348</v>
      </c>
      <c r="F221" s="60" t="s">
        <v>335</v>
      </c>
      <c r="G221" s="60" t="s">
        <v>491</v>
      </c>
      <c r="H221" s="238">
        <v>0.17499999999999999</v>
      </c>
      <c r="I221" s="84"/>
      <c r="J221" s="84"/>
      <c r="K221" s="63">
        <v>0.02</v>
      </c>
      <c r="L221" s="89">
        <v>1000</v>
      </c>
      <c r="M221" s="92"/>
      <c r="N221" s="92"/>
      <c r="O221" s="62"/>
      <c r="P221" s="95">
        <f>SUM(L221:O221)/((100%-(H221+K221)))</f>
        <v>1242.2360248447205</v>
      </c>
      <c r="Q221" s="272">
        <f>H221+K221</f>
        <v>0.19499999999999998</v>
      </c>
      <c r="R221" s="101">
        <f t="shared" si="55"/>
        <v>242.23602484472048</v>
      </c>
      <c r="S221" s="101">
        <f>P221</f>
        <v>1242.2360248447205</v>
      </c>
      <c r="T221" s="105">
        <f>K221</f>
        <v>0.02</v>
      </c>
      <c r="U221" s="64">
        <f>S221*T221</f>
        <v>24.844720496894411</v>
      </c>
      <c r="V221" s="110"/>
      <c r="W221" s="114"/>
      <c r="X221" s="241"/>
      <c r="Y221" s="117"/>
      <c r="Z221" s="114"/>
      <c r="AA221" s="114"/>
      <c r="AB221" s="65"/>
      <c r="AC221" s="121"/>
      <c r="AD221" s="275"/>
      <c r="AE221" s="121"/>
      <c r="AF221" s="121"/>
      <c r="AG221" s="121"/>
      <c r="AH221" s="121"/>
      <c r="AI221" s="121"/>
      <c r="AJ221" s="66"/>
      <c r="AK221" s="61"/>
    </row>
    <row r="222" spans="1:37" x14ac:dyDescent="0.25">
      <c r="A222" s="67" t="s">
        <v>424</v>
      </c>
      <c r="B222" s="68"/>
      <c r="C222" s="289" t="s">
        <v>333</v>
      </c>
      <c r="D222" s="290" t="s">
        <v>338</v>
      </c>
      <c r="E222" s="291" t="s">
        <v>351</v>
      </c>
      <c r="F222" s="58" t="s">
        <v>337</v>
      </c>
      <c r="G222" s="58" t="s">
        <v>491</v>
      </c>
      <c r="H222" s="239">
        <v>0.17499999999999999</v>
      </c>
      <c r="I222" s="85">
        <v>7.0000000000000007E-2</v>
      </c>
      <c r="J222" s="85"/>
      <c r="K222" s="69">
        <v>0.02</v>
      </c>
      <c r="L222" s="90">
        <v>1000</v>
      </c>
      <c r="M222" s="93"/>
      <c r="N222" s="93"/>
      <c r="O222" s="52"/>
      <c r="P222" s="96">
        <f t="shared" ref="P222:P230" si="60">SUM(L222:O222)</f>
        <v>1000</v>
      </c>
      <c r="Q222" s="273">
        <f>I222</f>
        <v>7.0000000000000007E-2</v>
      </c>
      <c r="R222" s="102">
        <f t="shared" si="55"/>
        <v>70</v>
      </c>
      <c r="S222" s="102"/>
      <c r="T222" s="104"/>
      <c r="U222" s="70"/>
      <c r="V222" s="111">
        <v>0.6</v>
      </c>
      <c r="W222" s="116">
        <f xml:space="preserve"> P222+(P222*V222)</f>
        <v>1600</v>
      </c>
      <c r="X222" s="242">
        <f>H222+K222</f>
        <v>0.19499999999999998</v>
      </c>
      <c r="Y222" s="118">
        <f>(W222*X222)-R222</f>
        <v>241.99999999999994</v>
      </c>
      <c r="Z222" s="116">
        <f>W222</f>
        <v>1600</v>
      </c>
      <c r="AA222" s="108">
        <f>K222</f>
        <v>0.02</v>
      </c>
      <c r="AB222" s="71">
        <f>Z222*AA222</f>
        <v>32</v>
      </c>
      <c r="AC222" s="104"/>
      <c r="AD222" s="276"/>
      <c r="AE222" s="104"/>
      <c r="AF222" s="104"/>
      <c r="AG222" s="104"/>
      <c r="AH222" s="104"/>
      <c r="AI222" s="104"/>
      <c r="AJ222" s="70"/>
      <c r="AK222" s="54"/>
    </row>
    <row r="223" spans="1:37" x14ac:dyDescent="0.25">
      <c r="A223" s="67"/>
      <c r="B223" s="68"/>
      <c r="C223" s="289" t="s">
        <v>481</v>
      </c>
      <c r="D223" s="290" t="s">
        <v>338</v>
      </c>
      <c r="E223" s="291" t="s">
        <v>352</v>
      </c>
      <c r="F223" s="58" t="s">
        <v>337</v>
      </c>
      <c r="G223" s="58" t="s">
        <v>491</v>
      </c>
      <c r="H223" s="239">
        <v>0.17499999999999999</v>
      </c>
      <c r="I223" s="85">
        <v>7.0000000000000007E-2</v>
      </c>
      <c r="J223" s="85"/>
      <c r="K223" s="69">
        <v>0.02</v>
      </c>
      <c r="L223" s="90">
        <v>1000</v>
      </c>
      <c r="M223" s="93"/>
      <c r="N223" s="93"/>
      <c r="O223" s="52"/>
      <c r="P223" s="96">
        <f t="shared" si="60"/>
        <v>1000</v>
      </c>
      <c r="Q223" s="273">
        <f>I223</f>
        <v>7.0000000000000007E-2</v>
      </c>
      <c r="R223" s="102">
        <f t="shared" si="55"/>
        <v>70</v>
      </c>
      <c r="S223" s="104"/>
      <c r="T223" s="104"/>
      <c r="U223" s="70"/>
      <c r="V223" s="112"/>
      <c r="W223" s="109"/>
      <c r="X223" s="242"/>
      <c r="Y223" s="119"/>
      <c r="Z223" s="109"/>
      <c r="AA223" s="109"/>
      <c r="AB223" s="72"/>
      <c r="AC223" s="102">
        <f>SUM(L223:O223)</f>
        <v>1000</v>
      </c>
      <c r="AD223" s="332">
        <f>H223+K223</f>
        <v>0.19499999999999998</v>
      </c>
      <c r="AE223" s="102">
        <f t="shared" ref="AE223" si="61">(AC223*AD223)-R223</f>
        <v>124.99999999999997</v>
      </c>
      <c r="AF223" s="102">
        <f>SUM(L223:O223)</f>
        <v>1000</v>
      </c>
      <c r="AG223" s="266">
        <f>K222</f>
        <v>0.02</v>
      </c>
      <c r="AH223" s="102">
        <f>AF223*AG223</f>
        <v>20</v>
      </c>
      <c r="AI223" s="102"/>
      <c r="AJ223" s="53"/>
      <c r="AK223" s="54"/>
    </row>
    <row r="224" spans="1:37" x14ac:dyDescent="0.25">
      <c r="A224" s="67"/>
      <c r="B224" s="68"/>
      <c r="C224" s="289" t="s">
        <v>481</v>
      </c>
      <c r="D224" s="290" t="s">
        <v>338</v>
      </c>
      <c r="E224" s="291" t="s">
        <v>363</v>
      </c>
      <c r="F224" s="58" t="s">
        <v>491</v>
      </c>
      <c r="G224" s="58" t="s">
        <v>491</v>
      </c>
      <c r="H224" s="239">
        <v>0.17499999999999999</v>
      </c>
      <c r="I224" s="85"/>
      <c r="J224" s="85"/>
      <c r="K224" s="69">
        <v>0.02</v>
      </c>
      <c r="L224" s="90">
        <v>1000</v>
      </c>
      <c r="M224" s="93"/>
      <c r="N224" s="93"/>
      <c r="O224" s="52"/>
      <c r="P224" s="96">
        <f t="shared" si="60"/>
        <v>1000</v>
      </c>
      <c r="Q224" s="273">
        <f>H224+K224</f>
        <v>0.19499999999999998</v>
      </c>
      <c r="R224" s="102">
        <f t="shared" si="55"/>
        <v>194.99999999999997</v>
      </c>
      <c r="S224" s="102">
        <f>SUM(L224:O224)</f>
        <v>1000</v>
      </c>
      <c r="T224" s="106">
        <f>K224</f>
        <v>0.02</v>
      </c>
      <c r="U224" s="53">
        <f>S224*T224</f>
        <v>20</v>
      </c>
      <c r="V224" s="112"/>
      <c r="W224" s="109"/>
      <c r="X224" s="242"/>
      <c r="Y224" s="119"/>
      <c r="Z224" s="109"/>
      <c r="AA224" s="109"/>
      <c r="AB224" s="72"/>
      <c r="AC224" s="102"/>
      <c r="AD224" s="276"/>
      <c r="AE224" s="102"/>
      <c r="AF224" s="102"/>
      <c r="AG224" s="106"/>
      <c r="AH224" s="102"/>
      <c r="AI224" s="102"/>
      <c r="AJ224" s="53"/>
      <c r="AK224" s="54"/>
    </row>
    <row r="225" spans="1:37" x14ac:dyDescent="0.25">
      <c r="A225" s="67"/>
      <c r="B225" s="68"/>
      <c r="C225" s="289" t="s">
        <v>328</v>
      </c>
      <c r="D225" s="290" t="s">
        <v>340</v>
      </c>
      <c r="E225" s="291" t="s">
        <v>364</v>
      </c>
      <c r="F225" s="58" t="s">
        <v>491</v>
      </c>
      <c r="G225" s="58" t="s">
        <v>491</v>
      </c>
      <c r="H225" s="239">
        <v>0.17499999999999999</v>
      </c>
      <c r="I225" s="87"/>
      <c r="J225" s="87"/>
      <c r="K225" s="69">
        <v>0.02</v>
      </c>
      <c r="L225" s="90">
        <v>1000</v>
      </c>
      <c r="M225" s="93"/>
      <c r="N225" s="93"/>
      <c r="O225" s="52"/>
      <c r="P225" s="96">
        <f t="shared" si="60"/>
        <v>1000</v>
      </c>
      <c r="Q225" s="273">
        <f>H225+K225</f>
        <v>0.19499999999999998</v>
      </c>
      <c r="R225" s="102">
        <f t="shared" si="55"/>
        <v>194.99999999999997</v>
      </c>
      <c r="S225" s="102">
        <f>SUM(L225:O225)</f>
        <v>1000</v>
      </c>
      <c r="T225" s="106">
        <f>K225</f>
        <v>0.02</v>
      </c>
      <c r="U225" s="53">
        <f>S225*T225</f>
        <v>20</v>
      </c>
      <c r="V225" s="111"/>
      <c r="W225" s="116"/>
      <c r="X225" s="242"/>
      <c r="Y225" s="118"/>
      <c r="Z225" s="116"/>
      <c r="AA225" s="108"/>
      <c r="AB225" s="71"/>
      <c r="AC225" s="102"/>
      <c r="AD225" s="276"/>
      <c r="AE225" s="102"/>
      <c r="AF225" s="102"/>
      <c r="AG225" s="106"/>
      <c r="AH225" s="102"/>
      <c r="AI225" s="102"/>
      <c r="AJ225" s="53"/>
      <c r="AK225" s="54"/>
    </row>
    <row r="226" spans="1:37" x14ac:dyDescent="0.25">
      <c r="A226" s="67"/>
      <c r="B226" s="68"/>
      <c r="C226" s="289" t="s">
        <v>328</v>
      </c>
      <c r="D226" s="290" t="s">
        <v>340</v>
      </c>
      <c r="E226" s="291" t="s">
        <v>365</v>
      </c>
      <c r="F226" s="58" t="s">
        <v>491</v>
      </c>
      <c r="G226" s="58" t="s">
        <v>341</v>
      </c>
      <c r="H226" s="239">
        <v>0.18</v>
      </c>
      <c r="I226" s="85">
        <v>0.12</v>
      </c>
      <c r="J226" s="85"/>
      <c r="K226" s="69">
        <v>0.02</v>
      </c>
      <c r="L226" s="90">
        <v>1000</v>
      </c>
      <c r="M226" s="93"/>
      <c r="N226" s="93"/>
      <c r="O226" s="52"/>
      <c r="P226" s="96">
        <f t="shared" si="60"/>
        <v>1000</v>
      </c>
      <c r="Q226" s="273">
        <f>I226</f>
        <v>0.12</v>
      </c>
      <c r="R226" s="102">
        <f t="shared" si="55"/>
        <v>120</v>
      </c>
      <c r="S226" s="102"/>
      <c r="T226" s="106"/>
      <c r="U226" s="53"/>
      <c r="V226" s="112"/>
      <c r="W226" s="109"/>
      <c r="X226" s="242"/>
      <c r="Y226" s="119"/>
      <c r="Z226" s="109"/>
      <c r="AA226" s="109"/>
      <c r="AB226" s="72"/>
      <c r="AC226" s="102">
        <f>SUM(L226:O226)</f>
        <v>1000</v>
      </c>
      <c r="AD226" s="332">
        <f>H226+K226</f>
        <v>0.19999999999999998</v>
      </c>
      <c r="AE226" s="102"/>
      <c r="AF226" s="102">
        <f>SUM(L226:O226)</f>
        <v>1000</v>
      </c>
      <c r="AG226" s="266">
        <f>K225</f>
        <v>0.02</v>
      </c>
      <c r="AH226" s="102">
        <f>AF226*AG226</f>
        <v>20</v>
      </c>
      <c r="AI226" s="102">
        <f>(((AC226*H226)-R226) * 0.4)</f>
        <v>24</v>
      </c>
      <c r="AJ226" s="53">
        <f>(((AC226*H226)-R226) * 0.6) + AH226</f>
        <v>56</v>
      </c>
      <c r="AK226" s="54"/>
    </row>
    <row r="227" spans="1:37" x14ac:dyDescent="0.25">
      <c r="A227" s="67"/>
      <c r="B227" s="68"/>
      <c r="C227" s="289" t="s">
        <v>333</v>
      </c>
      <c r="D227" s="290" t="s">
        <v>339</v>
      </c>
      <c r="E227" s="291" t="s">
        <v>366</v>
      </c>
      <c r="F227" s="58" t="s">
        <v>491</v>
      </c>
      <c r="G227" s="58" t="s">
        <v>337</v>
      </c>
      <c r="H227" s="239">
        <v>0.18</v>
      </c>
      <c r="I227" s="85">
        <v>0.12</v>
      </c>
      <c r="J227" s="85"/>
      <c r="K227" s="69">
        <v>0.02</v>
      </c>
      <c r="L227" s="90">
        <v>1000</v>
      </c>
      <c r="M227" s="93"/>
      <c r="N227" s="93"/>
      <c r="O227" s="52"/>
      <c r="P227" s="96">
        <f t="shared" si="60"/>
        <v>1000</v>
      </c>
      <c r="Q227" s="273">
        <f>I227</f>
        <v>0.12</v>
      </c>
      <c r="R227" s="102">
        <f t="shared" si="55"/>
        <v>120</v>
      </c>
      <c r="S227" s="102"/>
      <c r="T227" s="106"/>
      <c r="U227" s="53"/>
      <c r="V227" s="111">
        <v>0.6</v>
      </c>
      <c r="W227" s="116">
        <f xml:space="preserve"> P227+(P227*V227)</f>
        <v>1600</v>
      </c>
      <c r="X227" s="242">
        <f>H227+K227</f>
        <v>0.19999999999999998</v>
      </c>
      <c r="Y227" s="118">
        <f>(W227*X227)-R227</f>
        <v>200</v>
      </c>
      <c r="Z227" s="116">
        <f>W227</f>
        <v>1600</v>
      </c>
      <c r="AA227" s="108">
        <f>K227</f>
        <v>0.02</v>
      </c>
      <c r="AB227" s="71">
        <f>Z227*AA227</f>
        <v>32</v>
      </c>
      <c r="AC227" s="102"/>
      <c r="AD227" s="276"/>
      <c r="AE227" s="102"/>
      <c r="AF227" s="102"/>
      <c r="AG227" s="106"/>
      <c r="AH227" s="102"/>
      <c r="AI227" s="102"/>
      <c r="AJ227" s="53"/>
      <c r="AK227" s="54"/>
    </row>
    <row r="228" spans="1:37" x14ac:dyDescent="0.25">
      <c r="A228" s="67"/>
      <c r="B228" s="68"/>
      <c r="C228" s="292" t="s">
        <v>328</v>
      </c>
      <c r="D228" s="293" t="s">
        <v>339</v>
      </c>
      <c r="E228" s="294" t="s">
        <v>367</v>
      </c>
      <c r="F228" s="215" t="s">
        <v>491</v>
      </c>
      <c r="G228" s="215" t="s">
        <v>337</v>
      </c>
      <c r="H228" s="278">
        <v>0.17499999999999999</v>
      </c>
      <c r="I228" s="217">
        <v>0.12</v>
      </c>
      <c r="J228" s="217"/>
      <c r="K228" s="218">
        <v>0.02</v>
      </c>
      <c r="L228" s="219">
        <v>1000</v>
      </c>
      <c r="M228" s="220"/>
      <c r="N228" s="220"/>
      <c r="O228" s="221"/>
      <c r="P228" s="222">
        <f t="shared" si="60"/>
        <v>1000</v>
      </c>
      <c r="Q228" s="279">
        <f>I228</f>
        <v>0.12</v>
      </c>
      <c r="R228" s="224">
        <f t="shared" si="55"/>
        <v>120</v>
      </c>
      <c r="S228" s="224"/>
      <c r="T228" s="225"/>
      <c r="U228" s="226"/>
      <c r="V228" s="227"/>
      <c r="W228" s="228"/>
      <c r="X228" s="280"/>
      <c r="Y228" s="230"/>
      <c r="Z228" s="228"/>
      <c r="AA228" s="229"/>
      <c r="AB228" s="231"/>
      <c r="AC228" s="224"/>
      <c r="AD228" s="281"/>
      <c r="AE228" s="224"/>
      <c r="AF228" s="224"/>
      <c r="AG228" s="225"/>
      <c r="AH228" s="224"/>
      <c r="AI228" s="224"/>
      <c r="AJ228" s="226"/>
      <c r="AK228" s="54"/>
    </row>
    <row r="229" spans="1:37" x14ac:dyDescent="0.25">
      <c r="A229" s="67"/>
      <c r="B229" s="68"/>
      <c r="C229" s="289" t="s">
        <v>333</v>
      </c>
      <c r="D229" s="290" t="s">
        <v>339</v>
      </c>
      <c r="E229" s="291" t="s">
        <v>368</v>
      </c>
      <c r="F229" s="58" t="s">
        <v>491</v>
      </c>
      <c r="G229" s="58" t="s">
        <v>491</v>
      </c>
      <c r="H229" s="239">
        <v>0.17499999999999999</v>
      </c>
      <c r="I229" s="85"/>
      <c r="J229" s="85"/>
      <c r="K229" s="69">
        <v>0.02</v>
      </c>
      <c r="L229" s="90">
        <v>1000</v>
      </c>
      <c r="M229" s="93"/>
      <c r="N229" s="93"/>
      <c r="O229" s="52"/>
      <c r="P229" s="96">
        <f t="shared" si="60"/>
        <v>1000</v>
      </c>
      <c r="Q229" s="273">
        <f>H229</f>
        <v>0.17499999999999999</v>
      </c>
      <c r="R229" s="102">
        <f t="shared" si="55"/>
        <v>175</v>
      </c>
      <c r="S229" s="102"/>
      <c r="T229" s="106"/>
      <c r="U229" s="53"/>
      <c r="V229" s="111">
        <v>0.6</v>
      </c>
      <c r="W229" s="116">
        <f xml:space="preserve"> P229+(P229*V229)</f>
        <v>1600</v>
      </c>
      <c r="X229" s="242">
        <f>H229+K229</f>
        <v>0.19499999999999998</v>
      </c>
      <c r="Y229" s="118">
        <f>(W229*X229)-R229</f>
        <v>136.99999999999994</v>
      </c>
      <c r="Z229" s="116">
        <f>W229</f>
        <v>1600</v>
      </c>
      <c r="AA229" s="108">
        <f>K229</f>
        <v>0.02</v>
      </c>
      <c r="AB229" s="71">
        <f>Z229*AA229</f>
        <v>32</v>
      </c>
      <c r="AC229" s="104"/>
      <c r="AD229" s="276"/>
      <c r="AE229" s="104"/>
      <c r="AF229" s="104"/>
      <c r="AG229" s="104"/>
      <c r="AH229" s="104"/>
      <c r="AI229" s="104"/>
      <c r="AJ229" s="70"/>
      <c r="AK229" s="54"/>
    </row>
    <row r="230" spans="1:37" ht="15.75" thickBot="1" x14ac:dyDescent="0.3">
      <c r="A230" s="73"/>
      <c r="B230" s="74"/>
      <c r="C230" s="295" t="s">
        <v>328</v>
      </c>
      <c r="D230" s="296" t="s">
        <v>339</v>
      </c>
      <c r="E230" s="297" t="s">
        <v>369</v>
      </c>
      <c r="F230" s="76" t="s">
        <v>491</v>
      </c>
      <c r="G230" s="76" t="s">
        <v>492</v>
      </c>
      <c r="H230" s="240">
        <v>0.17499999999999999</v>
      </c>
      <c r="I230" s="88"/>
      <c r="J230" s="88"/>
      <c r="K230" s="79">
        <v>0.02</v>
      </c>
      <c r="L230" s="91">
        <v>1000</v>
      </c>
      <c r="M230" s="94"/>
      <c r="N230" s="94"/>
      <c r="O230" s="78"/>
      <c r="P230" s="97">
        <f t="shared" si="60"/>
        <v>1000</v>
      </c>
      <c r="Q230" s="274">
        <f>H230+K230</f>
        <v>0.19499999999999998</v>
      </c>
      <c r="R230" s="103">
        <f t="shared" si="55"/>
        <v>194.99999999999997</v>
      </c>
      <c r="S230" s="103">
        <f>SUM(L230:O230)</f>
        <v>1000</v>
      </c>
      <c r="T230" s="107">
        <f>K230</f>
        <v>0.02</v>
      </c>
      <c r="U230" s="80">
        <f>S230*T230</f>
        <v>20</v>
      </c>
      <c r="V230" s="113"/>
      <c r="W230" s="115"/>
      <c r="X230" s="243"/>
      <c r="Y230" s="120"/>
      <c r="Z230" s="115"/>
      <c r="AA230" s="115"/>
      <c r="AB230" s="81"/>
      <c r="AC230" s="103"/>
      <c r="AD230" s="277"/>
      <c r="AE230" s="103"/>
      <c r="AF230" s="103"/>
      <c r="AG230" s="107"/>
      <c r="AH230" s="122"/>
      <c r="AI230" s="122"/>
      <c r="AJ230" s="82"/>
      <c r="AK230" s="77"/>
    </row>
    <row r="231" spans="1:37" x14ac:dyDescent="0.25">
      <c r="A231" s="125" t="s">
        <v>192</v>
      </c>
      <c r="B231" s="126"/>
      <c r="C231" s="126"/>
      <c r="D231" s="126"/>
      <c r="E231" s="83"/>
      <c r="F231" s="83"/>
      <c r="G231" s="83"/>
      <c r="H231" s="126"/>
      <c r="I231" s="126"/>
      <c r="J231" s="126"/>
      <c r="K231" s="126"/>
      <c r="L231" s="83"/>
      <c r="M231" s="83"/>
      <c r="N231" s="83"/>
      <c r="O231" s="83"/>
      <c r="P231" s="83"/>
      <c r="Q231" s="83"/>
      <c r="R231" s="83"/>
      <c r="S231" s="83"/>
      <c r="T231" s="83"/>
      <c r="U231" s="83"/>
      <c r="V231" s="83"/>
      <c r="W231" s="83"/>
      <c r="X231" s="83"/>
      <c r="Y231" s="83"/>
      <c r="Z231" s="83"/>
      <c r="AA231" s="83"/>
      <c r="AB231" s="83"/>
      <c r="AC231" s="83"/>
      <c r="AD231" s="83"/>
      <c r="AE231" s="83"/>
      <c r="AF231" s="83"/>
      <c r="AG231" s="83"/>
      <c r="AH231" s="83"/>
      <c r="AI231" s="83"/>
      <c r="AJ231" s="83"/>
      <c r="AK231" s="127"/>
    </row>
    <row r="232" spans="1:37" ht="15.75" thickBot="1" x14ac:dyDescent="0.3">
      <c r="A232" s="128"/>
      <c r="B232" s="129"/>
      <c r="C232" s="129"/>
      <c r="D232" s="129"/>
      <c r="E232" s="55"/>
      <c r="F232" s="55"/>
      <c r="G232" s="55"/>
      <c r="H232" s="129"/>
      <c r="I232" s="129"/>
      <c r="J232" s="129"/>
      <c r="K232" s="129"/>
      <c r="L232" s="55"/>
      <c r="M232" s="55"/>
      <c r="N232" s="55"/>
      <c r="O232" s="55"/>
      <c r="P232" s="55"/>
      <c r="Q232" s="55"/>
      <c r="R232" s="55"/>
      <c r="S232" s="55"/>
      <c r="T232" s="55"/>
      <c r="U232" s="55"/>
      <c r="V232" s="55"/>
      <c r="W232" s="55"/>
      <c r="X232" s="55"/>
      <c r="Y232" s="55"/>
      <c r="Z232" s="55"/>
      <c r="AA232" s="55"/>
      <c r="AB232" s="55"/>
      <c r="AC232" s="55"/>
      <c r="AD232" s="55"/>
      <c r="AE232" s="55"/>
      <c r="AF232" s="55"/>
      <c r="AG232" s="55"/>
      <c r="AH232" s="55"/>
      <c r="AI232" s="55"/>
      <c r="AJ232" s="55"/>
      <c r="AK232" s="56"/>
    </row>
    <row r="233" spans="1:37" x14ac:dyDescent="0.25">
      <c r="A233" s="125" t="s">
        <v>193</v>
      </c>
      <c r="B233" s="126"/>
      <c r="C233" s="126"/>
      <c r="D233" s="126"/>
      <c r="E233" s="83"/>
      <c r="F233" s="83"/>
      <c r="G233" s="83"/>
      <c r="H233" s="126"/>
      <c r="I233" s="126"/>
      <c r="J233" s="126"/>
      <c r="K233" s="126"/>
      <c r="L233" s="83"/>
      <c r="M233" s="83"/>
      <c r="N233" s="83"/>
      <c r="O233" s="83"/>
      <c r="P233" s="83"/>
      <c r="Q233" s="83"/>
      <c r="R233" s="83"/>
      <c r="S233" s="83"/>
      <c r="T233" s="83"/>
      <c r="U233" s="83"/>
      <c r="V233" s="83"/>
      <c r="W233" s="83"/>
      <c r="X233" s="83"/>
      <c r="Y233" s="83"/>
      <c r="Z233" s="83"/>
      <c r="AA233" s="83"/>
      <c r="AB233" s="83"/>
      <c r="AC233" s="83"/>
      <c r="AD233" s="83"/>
      <c r="AE233" s="83"/>
      <c r="AF233" s="83"/>
      <c r="AG233" s="83"/>
      <c r="AH233" s="83"/>
      <c r="AI233" s="83"/>
      <c r="AJ233" s="83"/>
      <c r="AK233" s="127"/>
    </row>
    <row r="234" spans="1:37" ht="15.75" thickBot="1" x14ac:dyDescent="0.3">
      <c r="A234" s="128"/>
      <c r="B234" s="129"/>
      <c r="C234" s="129"/>
      <c r="D234" s="129"/>
      <c r="E234" s="55"/>
      <c r="F234" s="55"/>
      <c r="G234" s="55"/>
      <c r="H234" s="129"/>
      <c r="I234" s="129"/>
      <c r="J234" s="129"/>
      <c r="K234" s="129"/>
      <c r="L234" s="55"/>
      <c r="M234" s="55"/>
      <c r="N234" s="55"/>
      <c r="O234" s="55"/>
      <c r="P234" s="55"/>
      <c r="Q234" s="55"/>
      <c r="R234" s="55"/>
      <c r="S234" s="55"/>
      <c r="T234" s="55"/>
      <c r="U234" s="55"/>
      <c r="V234" s="55"/>
      <c r="W234" s="55"/>
      <c r="X234" s="55"/>
      <c r="Y234" s="55"/>
      <c r="Z234" s="55"/>
      <c r="AA234" s="55"/>
      <c r="AB234" s="55"/>
      <c r="AC234" s="55"/>
      <c r="AD234" s="55"/>
      <c r="AE234" s="55"/>
      <c r="AF234" s="55"/>
      <c r="AG234" s="55"/>
      <c r="AH234" s="55"/>
      <c r="AI234" s="55"/>
      <c r="AJ234" s="55"/>
      <c r="AK234" s="56"/>
    </row>
    <row r="235" spans="1:37" x14ac:dyDescent="0.25">
      <c r="A235" s="123" t="s">
        <v>194</v>
      </c>
      <c r="B235" s="124" t="s">
        <v>241</v>
      </c>
      <c r="C235" s="59" t="s">
        <v>328</v>
      </c>
      <c r="D235" s="60" t="s">
        <v>338</v>
      </c>
      <c r="E235" s="61" t="s">
        <v>348</v>
      </c>
      <c r="F235" s="60" t="s">
        <v>335</v>
      </c>
      <c r="G235" s="60" t="s">
        <v>337</v>
      </c>
      <c r="H235" s="84">
        <v>0.18</v>
      </c>
      <c r="I235" s="84"/>
      <c r="J235" s="84"/>
      <c r="K235" s="63">
        <v>0.02</v>
      </c>
      <c r="L235" s="89">
        <v>1000</v>
      </c>
      <c r="M235" s="92"/>
      <c r="N235" s="92"/>
      <c r="O235" s="62"/>
      <c r="P235" s="95">
        <f>SUM(L235:O235)/((100%-(H235+K235)))</f>
        <v>1250</v>
      </c>
      <c r="Q235" s="98">
        <f>H235+K235</f>
        <v>0.19999999999999998</v>
      </c>
      <c r="R235" s="101">
        <f t="shared" ref="R235:R271" si="62">P235*Q235</f>
        <v>249.99999999999997</v>
      </c>
      <c r="S235" s="101">
        <f>P235</f>
        <v>1250</v>
      </c>
      <c r="T235" s="105">
        <f>K235</f>
        <v>0.02</v>
      </c>
      <c r="U235" s="64">
        <f>S235*T235</f>
        <v>25</v>
      </c>
      <c r="V235" s="110"/>
      <c r="W235" s="114"/>
      <c r="X235" s="114"/>
      <c r="Y235" s="117"/>
      <c r="Z235" s="114"/>
      <c r="AA235" s="114"/>
      <c r="AB235" s="65"/>
      <c r="AC235" s="121"/>
      <c r="AD235" s="121"/>
      <c r="AE235" s="121"/>
      <c r="AF235" s="121"/>
      <c r="AG235" s="121"/>
      <c r="AH235" s="121"/>
      <c r="AI235" s="121"/>
      <c r="AJ235" s="66"/>
      <c r="AK235" s="61"/>
    </row>
    <row r="236" spans="1:37" x14ac:dyDescent="0.25">
      <c r="A236" s="67" t="s">
        <v>381</v>
      </c>
      <c r="B236" s="68"/>
      <c r="C236" s="57" t="s">
        <v>328</v>
      </c>
      <c r="D236" s="58" t="s">
        <v>338</v>
      </c>
      <c r="E236" s="54" t="s">
        <v>349</v>
      </c>
      <c r="F236" s="58" t="s">
        <v>422</v>
      </c>
      <c r="G236" s="58" t="s">
        <v>337</v>
      </c>
      <c r="H236" s="85">
        <v>0.18</v>
      </c>
      <c r="I236" s="85">
        <v>0.12</v>
      </c>
      <c r="J236" s="85"/>
      <c r="K236" s="69">
        <v>0.02</v>
      </c>
      <c r="L236" s="90">
        <v>1000</v>
      </c>
      <c r="M236" s="93"/>
      <c r="N236" s="93"/>
      <c r="O236" s="52"/>
      <c r="P236" s="96">
        <f t="shared" ref="P236:P246" si="63">SUM(L236:O236)</f>
        <v>1000</v>
      </c>
      <c r="Q236" s="99">
        <f>I236</f>
        <v>0.12</v>
      </c>
      <c r="R236" s="102">
        <f t="shared" si="62"/>
        <v>120</v>
      </c>
      <c r="S236" s="104"/>
      <c r="T236" s="104"/>
      <c r="U236" s="70"/>
      <c r="V236" s="111">
        <v>0.6</v>
      </c>
      <c r="W236" s="116">
        <f xml:space="preserve"> P236+(P236*V236)</f>
        <v>1600</v>
      </c>
      <c r="X236" s="108">
        <f>H236+K236</f>
        <v>0.19999999999999998</v>
      </c>
      <c r="Y236" s="118">
        <f>(W236*X236)-R236</f>
        <v>200</v>
      </c>
      <c r="Z236" s="116">
        <f>W236</f>
        <v>1600</v>
      </c>
      <c r="AA236" s="108">
        <f>K236</f>
        <v>0.02</v>
      </c>
      <c r="AB236" s="71">
        <f>Z236*AA236</f>
        <v>32</v>
      </c>
      <c r="AC236" s="104"/>
      <c r="AD236" s="104"/>
      <c r="AE236" s="104"/>
      <c r="AF236" s="104"/>
      <c r="AG236" s="104"/>
      <c r="AH236" s="104"/>
      <c r="AI236" s="104"/>
      <c r="AJ236" s="70"/>
      <c r="AK236" s="54"/>
    </row>
    <row r="237" spans="1:37" ht="25.5" x14ac:dyDescent="0.25">
      <c r="A237" s="67"/>
      <c r="B237" s="68"/>
      <c r="C237" s="57" t="s">
        <v>333</v>
      </c>
      <c r="D237" s="58" t="s">
        <v>338</v>
      </c>
      <c r="E237" s="54" t="s">
        <v>350</v>
      </c>
      <c r="F237" s="58" t="s">
        <v>422</v>
      </c>
      <c r="G237" s="58" t="s">
        <v>337</v>
      </c>
      <c r="H237" s="85">
        <v>0.18</v>
      </c>
      <c r="I237" s="85">
        <v>0.12</v>
      </c>
      <c r="J237" s="85"/>
      <c r="K237" s="69">
        <v>0.02</v>
      </c>
      <c r="L237" s="90">
        <v>1000</v>
      </c>
      <c r="M237" s="93"/>
      <c r="N237" s="93"/>
      <c r="O237" s="52"/>
      <c r="P237" s="96">
        <f t="shared" si="63"/>
        <v>1000</v>
      </c>
      <c r="Q237" s="99">
        <f>I237</f>
        <v>0.12</v>
      </c>
      <c r="R237" s="102">
        <f t="shared" si="62"/>
        <v>120</v>
      </c>
      <c r="S237" s="102"/>
      <c r="T237" s="104"/>
      <c r="U237" s="70"/>
      <c r="V237" s="111">
        <v>0.6</v>
      </c>
      <c r="W237" s="116">
        <f xml:space="preserve"> P237+(P237*V237)</f>
        <v>1600</v>
      </c>
      <c r="X237" s="108">
        <f>H237+K237</f>
        <v>0.19999999999999998</v>
      </c>
      <c r="Y237" s="118">
        <f>(W237*X237)-R237</f>
        <v>200</v>
      </c>
      <c r="Z237" s="116">
        <f>W237</f>
        <v>1600</v>
      </c>
      <c r="AA237" s="108">
        <f>K237</f>
        <v>0.02</v>
      </c>
      <c r="AB237" s="71">
        <f>Z237*AA237</f>
        <v>32</v>
      </c>
      <c r="AC237" s="104"/>
      <c r="AD237" s="104"/>
      <c r="AE237" s="104"/>
      <c r="AF237" s="104"/>
      <c r="AG237" s="104"/>
      <c r="AH237" s="104"/>
      <c r="AI237" s="104"/>
      <c r="AJ237" s="70"/>
      <c r="AK237" s="54" t="s">
        <v>347</v>
      </c>
    </row>
    <row r="238" spans="1:37" x14ac:dyDescent="0.25">
      <c r="A238" s="67"/>
      <c r="B238" s="68"/>
      <c r="C238" s="57" t="s">
        <v>333</v>
      </c>
      <c r="D238" s="58" t="s">
        <v>338</v>
      </c>
      <c r="E238" s="54" t="s">
        <v>351</v>
      </c>
      <c r="F238" s="58" t="s">
        <v>422</v>
      </c>
      <c r="G238" s="58" t="s">
        <v>337</v>
      </c>
      <c r="H238" s="85">
        <v>0.18</v>
      </c>
      <c r="I238" s="85">
        <v>0.12</v>
      </c>
      <c r="J238" s="85"/>
      <c r="K238" s="69">
        <v>0.02</v>
      </c>
      <c r="L238" s="90">
        <v>1000</v>
      </c>
      <c r="M238" s="93"/>
      <c r="N238" s="93"/>
      <c r="O238" s="52"/>
      <c r="P238" s="96">
        <f t="shared" si="63"/>
        <v>1000</v>
      </c>
      <c r="Q238" s="99">
        <f>I238</f>
        <v>0.12</v>
      </c>
      <c r="R238" s="102">
        <f t="shared" si="62"/>
        <v>120</v>
      </c>
      <c r="S238" s="102"/>
      <c r="T238" s="104"/>
      <c r="U238" s="70"/>
      <c r="V238" s="111">
        <v>0.6</v>
      </c>
      <c r="W238" s="116">
        <f xml:space="preserve"> P238+(P238*V238)</f>
        <v>1600</v>
      </c>
      <c r="X238" s="108">
        <f>H238+K238</f>
        <v>0.19999999999999998</v>
      </c>
      <c r="Y238" s="118">
        <f>(W238*X238)-R238</f>
        <v>200</v>
      </c>
      <c r="Z238" s="116">
        <f>W238</f>
        <v>1600</v>
      </c>
      <c r="AA238" s="108">
        <f>K238</f>
        <v>0.02</v>
      </c>
      <c r="AB238" s="71">
        <f>Z238*AA238</f>
        <v>32</v>
      </c>
      <c r="AC238" s="104"/>
      <c r="AD238" s="104"/>
      <c r="AE238" s="104"/>
      <c r="AF238" s="104"/>
      <c r="AG238" s="104"/>
      <c r="AH238" s="104"/>
      <c r="AI238" s="104"/>
      <c r="AJ238" s="70"/>
      <c r="AK238" s="54"/>
    </row>
    <row r="239" spans="1:37" x14ac:dyDescent="0.25">
      <c r="A239" s="67"/>
      <c r="B239" s="68"/>
      <c r="C239" s="57" t="s">
        <v>481</v>
      </c>
      <c r="D239" s="58" t="s">
        <v>338</v>
      </c>
      <c r="E239" s="54" t="s">
        <v>352</v>
      </c>
      <c r="F239" s="58" t="s">
        <v>422</v>
      </c>
      <c r="G239" s="58" t="s">
        <v>337</v>
      </c>
      <c r="H239" s="85">
        <v>0.18</v>
      </c>
      <c r="I239" s="85">
        <v>0.12</v>
      </c>
      <c r="J239" s="85"/>
      <c r="K239" s="69">
        <v>0.02</v>
      </c>
      <c r="L239" s="90">
        <v>1000</v>
      </c>
      <c r="M239" s="93"/>
      <c r="N239" s="93"/>
      <c r="O239" s="52"/>
      <c r="P239" s="96">
        <f t="shared" si="63"/>
        <v>1000</v>
      </c>
      <c r="Q239" s="99">
        <f>I239</f>
        <v>0.12</v>
      </c>
      <c r="R239" s="102">
        <f t="shared" si="62"/>
        <v>120</v>
      </c>
      <c r="S239" s="104"/>
      <c r="T239" s="104"/>
      <c r="U239" s="70"/>
      <c r="V239" s="234"/>
      <c r="W239" s="235"/>
      <c r="X239" s="235"/>
      <c r="Y239" s="236"/>
      <c r="Z239" s="235"/>
      <c r="AA239" s="235"/>
      <c r="AB239" s="237"/>
      <c r="AC239" s="102">
        <f>SUM(L239:O239)</f>
        <v>1000</v>
      </c>
      <c r="AD239" s="106">
        <f>H239+K239</f>
        <v>0.19999999999999998</v>
      </c>
      <c r="AE239" s="102">
        <f t="shared" ref="AE239" si="64">(AC239*AD239)-R239</f>
        <v>79.999999999999972</v>
      </c>
      <c r="AF239" s="102">
        <f>SUM(L239:O239)</f>
        <v>1000</v>
      </c>
      <c r="AG239" s="106">
        <f>K239</f>
        <v>0.02</v>
      </c>
      <c r="AH239" s="102">
        <f>AF239*AG239</f>
        <v>20</v>
      </c>
      <c r="AI239" s="102"/>
      <c r="AJ239" s="53"/>
      <c r="AK239" s="54"/>
    </row>
    <row r="240" spans="1:37" x14ac:dyDescent="0.25">
      <c r="A240" s="67"/>
      <c r="B240" s="68"/>
      <c r="C240" s="57" t="s">
        <v>481</v>
      </c>
      <c r="D240" s="58" t="s">
        <v>338</v>
      </c>
      <c r="E240" s="54" t="s">
        <v>363</v>
      </c>
      <c r="F240" s="58" t="s">
        <v>337</v>
      </c>
      <c r="G240" s="58" t="s">
        <v>337</v>
      </c>
      <c r="H240" s="85">
        <v>0.18</v>
      </c>
      <c r="I240" s="85"/>
      <c r="J240" s="85"/>
      <c r="K240" s="69">
        <v>0.02</v>
      </c>
      <c r="L240" s="90">
        <v>1000</v>
      </c>
      <c r="M240" s="93"/>
      <c r="N240" s="93"/>
      <c r="O240" s="52"/>
      <c r="P240" s="96">
        <f t="shared" si="63"/>
        <v>1000</v>
      </c>
      <c r="Q240" s="99">
        <f>H240+K240</f>
        <v>0.19999999999999998</v>
      </c>
      <c r="R240" s="102">
        <f t="shared" si="62"/>
        <v>199.99999999999997</v>
      </c>
      <c r="S240" s="102">
        <f>SUM(L240:O240)</f>
        <v>1000</v>
      </c>
      <c r="T240" s="106">
        <f>K240</f>
        <v>0.02</v>
      </c>
      <c r="U240" s="53">
        <f>S240*T240</f>
        <v>20</v>
      </c>
      <c r="V240" s="112"/>
      <c r="W240" s="109"/>
      <c r="X240" s="109"/>
      <c r="Y240" s="119"/>
      <c r="Z240" s="109"/>
      <c r="AA240" s="109"/>
      <c r="AB240" s="72"/>
      <c r="AC240" s="102"/>
      <c r="AD240" s="106"/>
      <c r="AE240" s="102"/>
      <c r="AF240" s="102"/>
      <c r="AG240" s="106"/>
      <c r="AH240" s="102"/>
      <c r="AI240" s="102"/>
      <c r="AJ240" s="53"/>
      <c r="AK240" s="54"/>
    </row>
    <row r="241" spans="1:37" x14ac:dyDescent="0.25">
      <c r="A241" s="67"/>
      <c r="B241" s="68"/>
      <c r="C241" s="57" t="s">
        <v>328</v>
      </c>
      <c r="D241" s="58" t="s">
        <v>340</v>
      </c>
      <c r="E241" s="54" t="s">
        <v>364</v>
      </c>
      <c r="F241" s="58" t="s">
        <v>337</v>
      </c>
      <c r="G241" s="58" t="s">
        <v>337</v>
      </c>
      <c r="H241" s="85">
        <v>0.18</v>
      </c>
      <c r="I241" s="87"/>
      <c r="J241" s="87"/>
      <c r="K241" s="69">
        <v>0.02</v>
      </c>
      <c r="L241" s="90">
        <v>1000</v>
      </c>
      <c r="M241" s="93"/>
      <c r="N241" s="93"/>
      <c r="O241" s="52"/>
      <c r="P241" s="96">
        <f t="shared" si="63"/>
        <v>1000</v>
      </c>
      <c r="Q241" s="99">
        <f>H241+K241</f>
        <v>0.19999999999999998</v>
      </c>
      <c r="R241" s="102">
        <f t="shared" si="62"/>
        <v>199.99999999999997</v>
      </c>
      <c r="S241" s="102">
        <f>SUM(L241:O241)</f>
        <v>1000</v>
      </c>
      <c r="T241" s="106">
        <f>K241</f>
        <v>0.02</v>
      </c>
      <c r="U241" s="53">
        <f>S241*T241</f>
        <v>20</v>
      </c>
      <c r="V241" s="111"/>
      <c r="W241" s="116"/>
      <c r="X241" s="108"/>
      <c r="Y241" s="118"/>
      <c r="Z241" s="116"/>
      <c r="AA241" s="108"/>
      <c r="AB241" s="71"/>
      <c r="AC241" s="102"/>
      <c r="AD241" s="104"/>
      <c r="AE241" s="102"/>
      <c r="AF241" s="102"/>
      <c r="AG241" s="106"/>
      <c r="AH241" s="102"/>
      <c r="AI241" s="102"/>
      <c r="AJ241" s="53"/>
      <c r="AK241" s="54"/>
    </row>
    <row r="242" spans="1:37" x14ac:dyDescent="0.25">
      <c r="A242" s="67"/>
      <c r="B242" s="68"/>
      <c r="C242" s="57" t="s">
        <v>328</v>
      </c>
      <c r="D242" s="58" t="s">
        <v>340</v>
      </c>
      <c r="E242" s="54" t="s">
        <v>365</v>
      </c>
      <c r="F242" s="58" t="s">
        <v>337</v>
      </c>
      <c r="G242" s="58" t="s">
        <v>423</v>
      </c>
      <c r="H242" s="85">
        <v>0.18</v>
      </c>
      <c r="I242" s="85">
        <v>0.12</v>
      </c>
      <c r="J242" s="85"/>
      <c r="K242" s="69">
        <v>0.02</v>
      </c>
      <c r="L242" s="90">
        <v>1000</v>
      </c>
      <c r="M242" s="93"/>
      <c r="N242" s="93"/>
      <c r="O242" s="52"/>
      <c r="P242" s="96">
        <f t="shared" si="63"/>
        <v>1000</v>
      </c>
      <c r="Q242" s="99">
        <f>I242</f>
        <v>0.12</v>
      </c>
      <c r="R242" s="102">
        <f t="shared" si="62"/>
        <v>120</v>
      </c>
      <c r="S242" s="102"/>
      <c r="T242" s="106"/>
      <c r="U242" s="53"/>
      <c r="V242" s="112"/>
      <c r="W242" s="109"/>
      <c r="X242" s="109"/>
      <c r="Y242" s="119"/>
      <c r="Z242" s="109"/>
      <c r="AA242" s="109"/>
      <c r="AB242" s="72"/>
      <c r="AC242" s="102">
        <f>SUM(L242:O242)</f>
        <v>1000</v>
      </c>
      <c r="AD242" s="106">
        <f>H242+K242</f>
        <v>0.19999999999999998</v>
      </c>
      <c r="AE242" s="102"/>
      <c r="AF242" s="102">
        <f>SUM(L242:O242)</f>
        <v>1000</v>
      </c>
      <c r="AG242" s="266">
        <v>0.02</v>
      </c>
      <c r="AH242" s="102">
        <f>AF242*AG242</f>
        <v>20</v>
      </c>
      <c r="AI242" s="102">
        <f>(((AC242*H242)-R242) * 0.4)</f>
        <v>24</v>
      </c>
      <c r="AJ242" s="53">
        <f>(((AC242*H242)-R242) * 0.6) + AH242</f>
        <v>56</v>
      </c>
      <c r="AK242" s="54"/>
    </row>
    <row r="243" spans="1:37" x14ac:dyDescent="0.25">
      <c r="A243" s="67"/>
      <c r="B243" s="68"/>
      <c r="C243" s="57" t="s">
        <v>333</v>
      </c>
      <c r="D243" s="58" t="s">
        <v>339</v>
      </c>
      <c r="E243" s="54" t="s">
        <v>366</v>
      </c>
      <c r="F243" s="58" t="s">
        <v>337</v>
      </c>
      <c r="G243" s="58" t="s">
        <v>422</v>
      </c>
      <c r="H243" s="85">
        <v>0.18</v>
      </c>
      <c r="I243" s="85">
        <v>0.12</v>
      </c>
      <c r="J243" s="85"/>
      <c r="K243" s="69">
        <v>0.02</v>
      </c>
      <c r="L243" s="90">
        <v>1000</v>
      </c>
      <c r="M243" s="93"/>
      <c r="N243" s="93"/>
      <c r="O243" s="52"/>
      <c r="P243" s="96">
        <f t="shared" si="63"/>
        <v>1000</v>
      </c>
      <c r="Q243" s="99">
        <f>I243</f>
        <v>0.12</v>
      </c>
      <c r="R243" s="102">
        <f t="shared" si="62"/>
        <v>120</v>
      </c>
      <c r="S243" s="102"/>
      <c r="T243" s="106"/>
      <c r="U243" s="53"/>
      <c r="V243" s="111">
        <v>0.6</v>
      </c>
      <c r="W243" s="116">
        <f xml:space="preserve"> P243+(P243*V243)</f>
        <v>1600</v>
      </c>
      <c r="X243" s="108">
        <f>H243+K243</f>
        <v>0.19999999999999998</v>
      </c>
      <c r="Y243" s="118">
        <f>(W243*X243)-R243</f>
        <v>200</v>
      </c>
      <c r="Z243" s="116">
        <f>W243</f>
        <v>1600</v>
      </c>
      <c r="AA243" s="108">
        <f>K243</f>
        <v>0.02</v>
      </c>
      <c r="AB243" s="71">
        <f>Z243*AA243</f>
        <v>32</v>
      </c>
      <c r="AC243" s="102"/>
      <c r="AD243" s="104"/>
      <c r="AE243" s="102"/>
      <c r="AF243" s="102"/>
      <c r="AG243" s="106"/>
      <c r="AH243" s="102"/>
      <c r="AI243" s="102"/>
      <c r="AJ243" s="53"/>
      <c r="AK243" s="54"/>
    </row>
    <row r="244" spans="1:37" x14ac:dyDescent="0.25">
      <c r="A244" s="67"/>
      <c r="B244" s="68"/>
      <c r="C244" s="214" t="s">
        <v>328</v>
      </c>
      <c r="D244" s="215" t="s">
        <v>339</v>
      </c>
      <c r="E244" s="216" t="s">
        <v>367</v>
      </c>
      <c r="F244" s="215" t="s">
        <v>337</v>
      </c>
      <c r="G244" s="215" t="s">
        <v>422</v>
      </c>
      <c r="H244" s="217">
        <v>0.18</v>
      </c>
      <c r="I244" s="217">
        <v>7.0000000000000007E-2</v>
      </c>
      <c r="J244" s="217"/>
      <c r="K244" s="218">
        <v>0.02</v>
      </c>
      <c r="L244" s="219">
        <v>1000</v>
      </c>
      <c r="M244" s="220"/>
      <c r="N244" s="220"/>
      <c r="O244" s="221"/>
      <c r="P244" s="222">
        <f t="shared" si="63"/>
        <v>1000</v>
      </c>
      <c r="Q244" s="223">
        <f>I244</f>
        <v>7.0000000000000007E-2</v>
      </c>
      <c r="R244" s="224">
        <f t="shared" si="62"/>
        <v>70</v>
      </c>
      <c r="S244" s="224"/>
      <c r="T244" s="225"/>
      <c r="U244" s="226"/>
      <c r="V244" s="227"/>
      <c r="W244" s="228"/>
      <c r="X244" s="229"/>
      <c r="Y244" s="230"/>
      <c r="Z244" s="228"/>
      <c r="AA244" s="229"/>
      <c r="AB244" s="231"/>
      <c r="AC244" s="224"/>
      <c r="AD244" s="232"/>
      <c r="AE244" s="224"/>
      <c r="AF244" s="224"/>
      <c r="AG244" s="225"/>
      <c r="AH244" s="224"/>
      <c r="AI244" s="224"/>
      <c r="AJ244" s="226"/>
      <c r="AK244" s="216"/>
    </row>
    <row r="245" spans="1:37" x14ac:dyDescent="0.25">
      <c r="A245" s="67"/>
      <c r="B245" s="68"/>
      <c r="C245" s="57" t="s">
        <v>333</v>
      </c>
      <c r="D245" s="58" t="s">
        <v>339</v>
      </c>
      <c r="E245" s="54" t="s">
        <v>368</v>
      </c>
      <c r="F245" s="58" t="s">
        <v>337</v>
      </c>
      <c r="G245" s="58" t="s">
        <v>337</v>
      </c>
      <c r="H245" s="85">
        <v>0.18</v>
      </c>
      <c r="I245" s="85">
        <v>0.12</v>
      </c>
      <c r="J245" s="85"/>
      <c r="K245" s="69">
        <v>0.02</v>
      </c>
      <c r="L245" s="90">
        <v>1000</v>
      </c>
      <c r="M245" s="93"/>
      <c r="N245" s="93"/>
      <c r="O245" s="52"/>
      <c r="P245" s="96">
        <f t="shared" si="63"/>
        <v>1000</v>
      </c>
      <c r="Q245" s="99">
        <f>H245+K245</f>
        <v>0.19999999999999998</v>
      </c>
      <c r="R245" s="102">
        <f t="shared" si="62"/>
        <v>199.99999999999997</v>
      </c>
      <c r="S245" s="102">
        <f>SUM(L245:O245)</f>
        <v>1000</v>
      </c>
      <c r="T245" s="106">
        <f>K245</f>
        <v>0.02</v>
      </c>
      <c r="U245" s="53">
        <f>S245*T245</f>
        <v>20</v>
      </c>
      <c r="V245" s="111">
        <v>0.6</v>
      </c>
      <c r="W245" s="116">
        <f xml:space="preserve"> P245+(P245*V245)</f>
        <v>1600</v>
      </c>
      <c r="X245" s="108">
        <f>H245+K245</f>
        <v>0.19999999999999998</v>
      </c>
      <c r="Y245" s="118">
        <f>(W245*X245)-R245</f>
        <v>120.00000000000003</v>
      </c>
      <c r="Z245" s="116">
        <f>W245</f>
        <v>1600</v>
      </c>
      <c r="AA245" s="108">
        <f>K245</f>
        <v>0.02</v>
      </c>
      <c r="AB245" s="71">
        <f>Z245*AA245</f>
        <v>32</v>
      </c>
      <c r="AC245" s="104"/>
      <c r="AD245" s="104"/>
      <c r="AE245" s="104"/>
      <c r="AF245" s="104"/>
      <c r="AG245" s="104"/>
      <c r="AH245" s="104"/>
      <c r="AI245" s="104"/>
      <c r="AJ245" s="70"/>
      <c r="AK245" s="54"/>
    </row>
    <row r="246" spans="1:37" ht="15.75" thickBot="1" x14ac:dyDescent="0.3">
      <c r="A246" s="73"/>
      <c r="B246" s="74"/>
      <c r="C246" s="75" t="s">
        <v>328</v>
      </c>
      <c r="D246" s="76" t="s">
        <v>339</v>
      </c>
      <c r="E246" s="77" t="s">
        <v>369</v>
      </c>
      <c r="F246" s="76" t="s">
        <v>337</v>
      </c>
      <c r="G246" s="76" t="s">
        <v>341</v>
      </c>
      <c r="H246" s="86">
        <v>0.18</v>
      </c>
      <c r="I246" s="88"/>
      <c r="J246" s="88"/>
      <c r="K246" s="79">
        <v>0.02</v>
      </c>
      <c r="L246" s="91">
        <v>1000</v>
      </c>
      <c r="M246" s="94"/>
      <c r="N246" s="94"/>
      <c r="O246" s="78"/>
      <c r="P246" s="97">
        <f t="shared" si="63"/>
        <v>1000</v>
      </c>
      <c r="Q246" s="100">
        <f>H246+K246</f>
        <v>0.19999999999999998</v>
      </c>
      <c r="R246" s="103">
        <f t="shared" si="62"/>
        <v>199.99999999999997</v>
      </c>
      <c r="S246" s="103">
        <f>SUM(L246:O246)</f>
        <v>1000</v>
      </c>
      <c r="T246" s="107">
        <f>K246</f>
        <v>0.02</v>
      </c>
      <c r="U246" s="80">
        <f>S246*T246</f>
        <v>20</v>
      </c>
      <c r="V246" s="113"/>
      <c r="W246" s="115"/>
      <c r="X246" s="115"/>
      <c r="Y246" s="120"/>
      <c r="Z246" s="115"/>
      <c r="AA246" s="115"/>
      <c r="AB246" s="81"/>
      <c r="AC246" s="103"/>
      <c r="AD246" s="122"/>
      <c r="AE246" s="103"/>
      <c r="AF246" s="103"/>
      <c r="AG246" s="107"/>
      <c r="AH246" s="122"/>
      <c r="AI246" s="122"/>
      <c r="AJ246" s="82"/>
      <c r="AK246" s="77"/>
    </row>
    <row r="247" spans="1:37" x14ac:dyDescent="0.25">
      <c r="A247" s="123" t="s">
        <v>452</v>
      </c>
      <c r="B247" s="124" t="s">
        <v>302</v>
      </c>
      <c r="C247" s="286" t="s">
        <v>328</v>
      </c>
      <c r="D247" s="287" t="s">
        <v>338</v>
      </c>
      <c r="E247" s="288" t="s">
        <v>348</v>
      </c>
      <c r="F247" s="60" t="s">
        <v>335</v>
      </c>
      <c r="G247" s="60" t="s">
        <v>453</v>
      </c>
      <c r="H247" s="84">
        <v>0.18</v>
      </c>
      <c r="I247" s="84"/>
      <c r="J247" s="84"/>
      <c r="K247" s="63">
        <v>0.02</v>
      </c>
      <c r="L247" s="89">
        <v>1000</v>
      </c>
      <c r="M247" s="92"/>
      <c r="N247" s="92"/>
      <c r="O247" s="62"/>
      <c r="P247" s="95">
        <f>SUM(L247:O247)/((100%-(H247+K247)))</f>
        <v>1250</v>
      </c>
      <c r="Q247" s="98">
        <f>H247+K247</f>
        <v>0.19999999999999998</v>
      </c>
      <c r="R247" s="101">
        <f t="shared" si="62"/>
        <v>249.99999999999997</v>
      </c>
      <c r="S247" s="101">
        <f>P247</f>
        <v>1250</v>
      </c>
      <c r="T247" s="105">
        <f>K247</f>
        <v>0.02</v>
      </c>
      <c r="U247" s="64">
        <f>S247*T247</f>
        <v>25</v>
      </c>
      <c r="V247" s="110"/>
      <c r="W247" s="114"/>
      <c r="X247" s="114"/>
      <c r="Y247" s="117"/>
      <c r="Z247" s="114"/>
      <c r="AA247" s="114"/>
      <c r="AB247" s="65"/>
      <c r="AC247" s="121"/>
      <c r="AD247" s="121"/>
      <c r="AE247" s="121"/>
      <c r="AF247" s="121"/>
      <c r="AG247" s="121"/>
      <c r="AH247" s="121"/>
      <c r="AI247" s="121"/>
      <c r="AJ247" s="66"/>
      <c r="AK247" s="61"/>
    </row>
    <row r="248" spans="1:37" x14ac:dyDescent="0.25">
      <c r="A248" s="67" t="s">
        <v>381</v>
      </c>
      <c r="B248" s="68"/>
      <c r="C248" s="289" t="s">
        <v>328</v>
      </c>
      <c r="D248" s="290" t="s">
        <v>338</v>
      </c>
      <c r="E248" s="291" t="s">
        <v>349</v>
      </c>
      <c r="F248" s="58" t="s">
        <v>337</v>
      </c>
      <c r="G248" s="58" t="s">
        <v>453</v>
      </c>
      <c r="H248" s="85">
        <v>0.18</v>
      </c>
      <c r="I248" s="85">
        <v>7.0000000000000007E-2</v>
      </c>
      <c r="J248" s="85"/>
      <c r="K248" s="69">
        <v>0.02</v>
      </c>
      <c r="L248" s="90">
        <v>1000</v>
      </c>
      <c r="M248" s="93"/>
      <c r="N248" s="93"/>
      <c r="O248" s="52"/>
      <c r="P248" s="96">
        <f t="shared" ref="P248:P258" si="65">SUM(L248:O248)</f>
        <v>1000</v>
      </c>
      <c r="Q248" s="99">
        <f>I248</f>
        <v>7.0000000000000007E-2</v>
      </c>
      <c r="R248" s="102">
        <f t="shared" si="62"/>
        <v>70</v>
      </c>
      <c r="S248" s="104"/>
      <c r="T248" s="104"/>
      <c r="U248" s="70"/>
      <c r="V248" s="111">
        <v>0.6</v>
      </c>
      <c r="W248" s="116">
        <f xml:space="preserve"> P248+(P248*V248)</f>
        <v>1600</v>
      </c>
      <c r="X248" s="108">
        <f>H248+K248</f>
        <v>0.19999999999999998</v>
      </c>
      <c r="Y248" s="118">
        <f>(W248*X248)-R248</f>
        <v>250</v>
      </c>
      <c r="Z248" s="116">
        <f>W248</f>
        <v>1600</v>
      </c>
      <c r="AA248" s="108">
        <f>K248</f>
        <v>0.02</v>
      </c>
      <c r="AB248" s="71">
        <f>Z248*AA248</f>
        <v>32</v>
      </c>
      <c r="AC248" s="104"/>
      <c r="AD248" s="104"/>
      <c r="AE248" s="104"/>
      <c r="AF248" s="104"/>
      <c r="AG248" s="104"/>
      <c r="AH248" s="104"/>
      <c r="AI248" s="104"/>
      <c r="AJ248" s="70"/>
      <c r="AK248" s="54"/>
    </row>
    <row r="249" spans="1:37" ht="25.5" x14ac:dyDescent="0.25">
      <c r="A249" s="67"/>
      <c r="B249" s="68"/>
      <c r="C249" s="289" t="s">
        <v>333</v>
      </c>
      <c r="D249" s="290" t="s">
        <v>338</v>
      </c>
      <c r="E249" s="291" t="s">
        <v>350</v>
      </c>
      <c r="F249" s="58" t="s">
        <v>337</v>
      </c>
      <c r="G249" s="58" t="s">
        <v>453</v>
      </c>
      <c r="H249" s="85">
        <v>0.18</v>
      </c>
      <c r="I249" s="85">
        <v>7.0000000000000007E-2</v>
      </c>
      <c r="J249" s="85"/>
      <c r="K249" s="69">
        <v>0.02</v>
      </c>
      <c r="L249" s="90">
        <v>1000</v>
      </c>
      <c r="M249" s="93"/>
      <c r="N249" s="93"/>
      <c r="O249" s="52"/>
      <c r="P249" s="96">
        <f t="shared" si="65"/>
        <v>1000</v>
      </c>
      <c r="Q249" s="99">
        <f>I249</f>
        <v>7.0000000000000007E-2</v>
      </c>
      <c r="R249" s="102">
        <f t="shared" si="62"/>
        <v>70</v>
      </c>
      <c r="S249" s="102"/>
      <c r="T249" s="104"/>
      <c r="U249" s="70"/>
      <c r="V249" s="111">
        <v>0.6</v>
      </c>
      <c r="W249" s="116">
        <f xml:space="preserve"> P249+(P249*V249)</f>
        <v>1600</v>
      </c>
      <c r="X249" s="108">
        <f>H249+K249</f>
        <v>0.19999999999999998</v>
      </c>
      <c r="Y249" s="118">
        <f>(W249*X249)-R249</f>
        <v>250</v>
      </c>
      <c r="Z249" s="116">
        <f>W249</f>
        <v>1600</v>
      </c>
      <c r="AA249" s="108">
        <f>K249</f>
        <v>0.02</v>
      </c>
      <c r="AB249" s="71">
        <f>Z249*AA249</f>
        <v>32</v>
      </c>
      <c r="AC249" s="104"/>
      <c r="AD249" s="104"/>
      <c r="AE249" s="104"/>
      <c r="AF249" s="104"/>
      <c r="AG249" s="104"/>
      <c r="AH249" s="104"/>
      <c r="AI249" s="104"/>
      <c r="AJ249" s="70"/>
      <c r="AK249" s="54" t="s">
        <v>347</v>
      </c>
    </row>
    <row r="250" spans="1:37" x14ac:dyDescent="0.25">
      <c r="A250" s="67"/>
      <c r="B250" s="68"/>
      <c r="C250" s="289" t="s">
        <v>333</v>
      </c>
      <c r="D250" s="290" t="s">
        <v>338</v>
      </c>
      <c r="E250" s="291" t="s">
        <v>351</v>
      </c>
      <c r="F250" s="58" t="s">
        <v>337</v>
      </c>
      <c r="G250" s="58" t="s">
        <v>453</v>
      </c>
      <c r="H250" s="85">
        <v>0.18</v>
      </c>
      <c r="I250" s="85">
        <v>7.0000000000000007E-2</v>
      </c>
      <c r="J250" s="85"/>
      <c r="K250" s="69">
        <v>0.02</v>
      </c>
      <c r="L250" s="90">
        <v>1000</v>
      </c>
      <c r="M250" s="93"/>
      <c r="N250" s="93"/>
      <c r="O250" s="52"/>
      <c r="P250" s="96">
        <f t="shared" si="65"/>
        <v>1000</v>
      </c>
      <c r="Q250" s="99">
        <f>I250</f>
        <v>7.0000000000000007E-2</v>
      </c>
      <c r="R250" s="102">
        <f t="shared" si="62"/>
        <v>70</v>
      </c>
      <c r="S250" s="102"/>
      <c r="T250" s="104"/>
      <c r="U250" s="70"/>
      <c r="V250" s="111">
        <v>0.6</v>
      </c>
      <c r="W250" s="116">
        <f xml:space="preserve"> P250+(P250*V250)</f>
        <v>1600</v>
      </c>
      <c r="X250" s="108">
        <f>H250+K250</f>
        <v>0.19999999999999998</v>
      </c>
      <c r="Y250" s="118">
        <f>(W250*X250)-R250</f>
        <v>250</v>
      </c>
      <c r="Z250" s="116">
        <f>W250</f>
        <v>1600</v>
      </c>
      <c r="AA250" s="108">
        <f>K250</f>
        <v>0.02</v>
      </c>
      <c r="AB250" s="71">
        <f>Z250*AA250</f>
        <v>32</v>
      </c>
      <c r="AC250" s="104"/>
      <c r="AD250" s="104"/>
      <c r="AE250" s="104"/>
      <c r="AF250" s="104"/>
      <c r="AG250" s="104"/>
      <c r="AH250" s="104"/>
      <c r="AI250" s="104"/>
      <c r="AJ250" s="70"/>
      <c r="AK250" s="54"/>
    </row>
    <row r="251" spans="1:37" x14ac:dyDescent="0.25">
      <c r="A251" s="67"/>
      <c r="B251" s="68"/>
      <c r="C251" s="289" t="s">
        <v>481</v>
      </c>
      <c r="D251" s="290" t="s">
        <v>338</v>
      </c>
      <c r="E251" s="291" t="s">
        <v>352</v>
      </c>
      <c r="F251" s="58" t="s">
        <v>337</v>
      </c>
      <c r="G251" s="58" t="s">
        <v>453</v>
      </c>
      <c r="H251" s="85">
        <v>0.18</v>
      </c>
      <c r="I251" s="85">
        <v>7.0000000000000007E-2</v>
      </c>
      <c r="J251" s="85"/>
      <c r="K251" s="69">
        <v>0.02</v>
      </c>
      <c r="L251" s="90">
        <v>1000</v>
      </c>
      <c r="M251" s="93"/>
      <c r="N251" s="93"/>
      <c r="O251" s="52"/>
      <c r="P251" s="96">
        <f t="shared" si="65"/>
        <v>1000</v>
      </c>
      <c r="Q251" s="99">
        <f>I251</f>
        <v>7.0000000000000007E-2</v>
      </c>
      <c r="R251" s="102">
        <f t="shared" si="62"/>
        <v>70</v>
      </c>
      <c r="S251" s="104"/>
      <c r="T251" s="104"/>
      <c r="U251" s="70"/>
      <c r="V251" s="234"/>
      <c r="W251" s="235"/>
      <c r="X251" s="235"/>
      <c r="Y251" s="236"/>
      <c r="Z251" s="235"/>
      <c r="AA251" s="235"/>
      <c r="AB251" s="237"/>
      <c r="AC251" s="102">
        <f>SUM(L251:O251)</f>
        <v>1000</v>
      </c>
      <c r="AD251" s="106">
        <f>H251+K251</f>
        <v>0.19999999999999998</v>
      </c>
      <c r="AE251" s="102">
        <f t="shared" ref="AE251" si="66">(AC251*AD251)-R251</f>
        <v>129.99999999999997</v>
      </c>
      <c r="AF251" s="102">
        <f>SUM(L251:O251)</f>
        <v>1000</v>
      </c>
      <c r="AG251" s="106">
        <f>K251</f>
        <v>0.02</v>
      </c>
      <c r="AH251" s="102">
        <f>AF251*AG251</f>
        <v>20</v>
      </c>
      <c r="AI251" s="102"/>
      <c r="AJ251" s="53"/>
      <c r="AK251" s="54"/>
    </row>
    <row r="252" spans="1:37" x14ac:dyDescent="0.25">
      <c r="A252" s="67"/>
      <c r="B252" s="68"/>
      <c r="C252" s="289" t="s">
        <v>481</v>
      </c>
      <c r="D252" s="290" t="s">
        <v>338</v>
      </c>
      <c r="E252" s="291" t="s">
        <v>363</v>
      </c>
      <c r="F252" s="58" t="s">
        <v>337</v>
      </c>
      <c r="G252" s="58" t="s">
        <v>453</v>
      </c>
      <c r="H252" s="85">
        <v>0.18</v>
      </c>
      <c r="I252" s="85">
        <v>7.0000000000000007E-2</v>
      </c>
      <c r="J252" s="85"/>
      <c r="K252" s="69">
        <v>0.02</v>
      </c>
      <c r="L252" s="90">
        <v>1000</v>
      </c>
      <c r="M252" s="93"/>
      <c r="N252" s="93"/>
      <c r="O252" s="52"/>
      <c r="P252" s="96">
        <f t="shared" si="65"/>
        <v>1000</v>
      </c>
      <c r="Q252" s="99">
        <f>H252+K252</f>
        <v>0.19999999999999998</v>
      </c>
      <c r="R252" s="102">
        <f t="shared" si="62"/>
        <v>199.99999999999997</v>
      </c>
      <c r="S252" s="102">
        <f>SUM(L252:O252)</f>
        <v>1000</v>
      </c>
      <c r="T252" s="106">
        <f>K252</f>
        <v>0.02</v>
      </c>
      <c r="U252" s="53">
        <f>S252*T252</f>
        <v>20</v>
      </c>
      <c r="V252" s="112"/>
      <c r="W252" s="109"/>
      <c r="X252" s="109"/>
      <c r="Y252" s="119"/>
      <c r="Z252" s="109"/>
      <c r="AA252" s="109"/>
      <c r="AB252" s="72"/>
      <c r="AC252" s="102"/>
      <c r="AD252" s="106"/>
      <c r="AE252" s="102"/>
      <c r="AF252" s="102"/>
      <c r="AG252" s="106"/>
      <c r="AH252" s="102"/>
      <c r="AI252" s="102"/>
      <c r="AJ252" s="53"/>
      <c r="AK252" s="54"/>
    </row>
    <row r="253" spans="1:37" x14ac:dyDescent="0.25">
      <c r="A253" s="67"/>
      <c r="B253" s="68"/>
      <c r="C253" s="289" t="s">
        <v>328</v>
      </c>
      <c r="D253" s="290" t="s">
        <v>340</v>
      </c>
      <c r="E253" s="291" t="s">
        <v>364</v>
      </c>
      <c r="F253" s="58" t="s">
        <v>453</v>
      </c>
      <c r="G253" s="58" t="s">
        <v>453</v>
      </c>
      <c r="H253" s="85">
        <v>0.18</v>
      </c>
      <c r="I253" s="87"/>
      <c r="J253" s="87"/>
      <c r="K253" s="69">
        <v>0.02</v>
      </c>
      <c r="L253" s="90">
        <v>1000</v>
      </c>
      <c r="M253" s="93"/>
      <c r="N253" s="93"/>
      <c r="O253" s="52"/>
      <c r="P253" s="96">
        <f t="shared" si="65"/>
        <v>1000</v>
      </c>
      <c r="Q253" s="99">
        <f>H253+K253</f>
        <v>0.19999999999999998</v>
      </c>
      <c r="R253" s="102">
        <f t="shared" si="62"/>
        <v>199.99999999999997</v>
      </c>
      <c r="S253" s="102">
        <f>SUM(L253:O253)</f>
        <v>1000</v>
      </c>
      <c r="T253" s="106">
        <f>K253</f>
        <v>0.02</v>
      </c>
      <c r="U253" s="53">
        <f>S253*T253</f>
        <v>20</v>
      </c>
      <c r="V253" s="111"/>
      <c r="W253" s="116"/>
      <c r="X253" s="108"/>
      <c r="Y253" s="118"/>
      <c r="Z253" s="116"/>
      <c r="AA253" s="108"/>
      <c r="AB253" s="71"/>
      <c r="AC253" s="102"/>
      <c r="AD253" s="104"/>
      <c r="AE253" s="102"/>
      <c r="AF253" s="102"/>
      <c r="AG253" s="106"/>
      <c r="AH253" s="102"/>
      <c r="AI253" s="102"/>
      <c r="AJ253" s="53"/>
      <c r="AK253" s="54"/>
    </row>
    <row r="254" spans="1:37" x14ac:dyDescent="0.25">
      <c r="A254" s="67"/>
      <c r="B254" s="68"/>
      <c r="C254" s="289" t="s">
        <v>328</v>
      </c>
      <c r="D254" s="290" t="s">
        <v>340</v>
      </c>
      <c r="E254" s="291" t="s">
        <v>365</v>
      </c>
      <c r="F254" s="58" t="s">
        <v>453</v>
      </c>
      <c r="G254" s="58" t="s">
        <v>341</v>
      </c>
      <c r="H254" s="85">
        <v>0.18</v>
      </c>
      <c r="I254" s="85">
        <v>0.12</v>
      </c>
      <c r="J254" s="85"/>
      <c r="K254" s="69">
        <v>0.02</v>
      </c>
      <c r="L254" s="90">
        <v>1000</v>
      </c>
      <c r="M254" s="93"/>
      <c r="N254" s="93"/>
      <c r="O254" s="52"/>
      <c r="P254" s="96">
        <f t="shared" si="65"/>
        <v>1000</v>
      </c>
      <c r="Q254" s="99">
        <f>I254</f>
        <v>0.12</v>
      </c>
      <c r="R254" s="102">
        <f t="shared" si="62"/>
        <v>120</v>
      </c>
      <c r="S254" s="102"/>
      <c r="T254" s="106"/>
      <c r="U254" s="53"/>
      <c r="V254" s="112"/>
      <c r="W254" s="109"/>
      <c r="X254" s="109"/>
      <c r="Y254" s="119"/>
      <c r="Z254" s="109"/>
      <c r="AA254" s="109"/>
      <c r="AB254" s="72"/>
      <c r="AC254" s="102">
        <f>SUM(L254:O254)</f>
        <v>1000</v>
      </c>
      <c r="AD254" s="106">
        <f>H254+K254</f>
        <v>0.19999999999999998</v>
      </c>
      <c r="AE254" s="102"/>
      <c r="AF254" s="102">
        <f>SUM(L254:O254)</f>
        <v>1000</v>
      </c>
      <c r="AG254" s="266">
        <v>0.02</v>
      </c>
      <c r="AH254" s="102">
        <f>AF254*AG254</f>
        <v>20</v>
      </c>
      <c r="AI254" s="102">
        <f>(((AC254*H254)-R254) * 0.4)</f>
        <v>24</v>
      </c>
      <c r="AJ254" s="53">
        <f>(((AC254*H254)-R254) * 0.6) + AH254</f>
        <v>56</v>
      </c>
      <c r="AK254" s="54"/>
    </row>
    <row r="255" spans="1:37" x14ac:dyDescent="0.25">
      <c r="A255" s="67"/>
      <c r="B255" s="68"/>
      <c r="C255" s="289" t="s">
        <v>333</v>
      </c>
      <c r="D255" s="290" t="s">
        <v>339</v>
      </c>
      <c r="E255" s="291" t="s">
        <v>366</v>
      </c>
      <c r="F255" s="58" t="s">
        <v>453</v>
      </c>
      <c r="G255" s="58" t="s">
        <v>337</v>
      </c>
      <c r="H255" s="85">
        <v>0.18</v>
      </c>
      <c r="I255" s="85">
        <v>0.12</v>
      </c>
      <c r="J255" s="85"/>
      <c r="K255" s="69">
        <v>0.02</v>
      </c>
      <c r="L255" s="90">
        <v>1000</v>
      </c>
      <c r="M255" s="93"/>
      <c r="N255" s="93"/>
      <c r="O255" s="52"/>
      <c r="P255" s="96">
        <f t="shared" si="65"/>
        <v>1000</v>
      </c>
      <c r="Q255" s="99">
        <f>I255</f>
        <v>0.12</v>
      </c>
      <c r="R255" s="102">
        <f t="shared" si="62"/>
        <v>120</v>
      </c>
      <c r="S255" s="102"/>
      <c r="T255" s="106"/>
      <c r="U255" s="53"/>
      <c r="V255" s="111">
        <v>0.6</v>
      </c>
      <c r="W255" s="116">
        <f xml:space="preserve"> P255+(P255*V255)</f>
        <v>1600</v>
      </c>
      <c r="X255" s="108">
        <f>H255+K255</f>
        <v>0.19999999999999998</v>
      </c>
      <c r="Y255" s="118">
        <f>(W255*X255)-R255</f>
        <v>200</v>
      </c>
      <c r="Z255" s="116">
        <f>W255</f>
        <v>1600</v>
      </c>
      <c r="AA255" s="108">
        <f>K255</f>
        <v>0.02</v>
      </c>
      <c r="AB255" s="71">
        <f>Z255*AA255</f>
        <v>32</v>
      </c>
      <c r="AC255" s="102"/>
      <c r="AD255" s="104"/>
      <c r="AE255" s="102"/>
      <c r="AF255" s="102"/>
      <c r="AG255" s="106"/>
      <c r="AH255" s="102"/>
      <c r="AI255" s="102"/>
      <c r="AJ255" s="53"/>
      <c r="AK255" s="54"/>
    </row>
    <row r="256" spans="1:37" x14ac:dyDescent="0.25">
      <c r="A256" s="67"/>
      <c r="B256" s="68"/>
      <c r="C256" s="292" t="s">
        <v>328</v>
      </c>
      <c r="D256" s="293" t="s">
        <v>339</v>
      </c>
      <c r="E256" s="294" t="s">
        <v>367</v>
      </c>
      <c r="F256" s="215" t="s">
        <v>453</v>
      </c>
      <c r="G256" s="215" t="s">
        <v>337</v>
      </c>
      <c r="H256" s="217">
        <v>0.18</v>
      </c>
      <c r="I256" s="217">
        <v>0.12</v>
      </c>
      <c r="J256" s="217"/>
      <c r="K256" s="218">
        <v>0.02</v>
      </c>
      <c r="L256" s="219">
        <v>1000</v>
      </c>
      <c r="M256" s="220"/>
      <c r="N256" s="220"/>
      <c r="O256" s="221"/>
      <c r="P256" s="222">
        <f t="shared" si="65"/>
        <v>1000</v>
      </c>
      <c r="Q256" s="223">
        <f>I256</f>
        <v>0.12</v>
      </c>
      <c r="R256" s="224">
        <f t="shared" si="62"/>
        <v>120</v>
      </c>
      <c r="S256" s="224"/>
      <c r="T256" s="225"/>
      <c r="U256" s="226"/>
      <c r="V256" s="227"/>
      <c r="W256" s="228"/>
      <c r="X256" s="229"/>
      <c r="Y256" s="230"/>
      <c r="Z256" s="228"/>
      <c r="AA256" s="229"/>
      <c r="AB256" s="231"/>
      <c r="AC256" s="224"/>
      <c r="AD256" s="232"/>
      <c r="AE256" s="224"/>
      <c r="AF256" s="224"/>
      <c r="AG256" s="225"/>
      <c r="AH256" s="224"/>
      <c r="AI256" s="224"/>
      <c r="AJ256" s="226"/>
      <c r="AK256" s="216"/>
    </row>
    <row r="257" spans="1:37" x14ac:dyDescent="0.25">
      <c r="A257" s="67"/>
      <c r="B257" s="68"/>
      <c r="C257" s="289" t="s">
        <v>333</v>
      </c>
      <c r="D257" s="290" t="s">
        <v>339</v>
      </c>
      <c r="E257" s="291" t="s">
        <v>368</v>
      </c>
      <c r="F257" s="58" t="s">
        <v>453</v>
      </c>
      <c r="G257" s="58" t="s">
        <v>453</v>
      </c>
      <c r="H257" s="85">
        <v>0.18</v>
      </c>
      <c r="I257" s="85">
        <v>0.12</v>
      </c>
      <c r="J257" s="85"/>
      <c r="K257" s="69">
        <v>0.02</v>
      </c>
      <c r="L257" s="90">
        <v>1000</v>
      </c>
      <c r="M257" s="93"/>
      <c r="N257" s="93"/>
      <c r="O257" s="52"/>
      <c r="P257" s="96">
        <f t="shared" si="65"/>
        <v>1000</v>
      </c>
      <c r="Q257" s="99">
        <f>H257+K257</f>
        <v>0.19999999999999998</v>
      </c>
      <c r="R257" s="102">
        <f t="shared" si="62"/>
        <v>199.99999999999997</v>
      </c>
      <c r="S257" s="102">
        <f>SUM(L257:O257)</f>
        <v>1000</v>
      </c>
      <c r="T257" s="106">
        <f>K257</f>
        <v>0.02</v>
      </c>
      <c r="U257" s="53">
        <f>S257*T257</f>
        <v>20</v>
      </c>
      <c r="V257" s="111">
        <v>0.6</v>
      </c>
      <c r="W257" s="116">
        <f xml:space="preserve"> P257+(P257*V257)</f>
        <v>1600</v>
      </c>
      <c r="X257" s="108">
        <f>H257+K257</f>
        <v>0.19999999999999998</v>
      </c>
      <c r="Y257" s="118">
        <f>(W257*X257)-R257</f>
        <v>120.00000000000003</v>
      </c>
      <c r="Z257" s="116">
        <f>W257</f>
        <v>1600</v>
      </c>
      <c r="AA257" s="108">
        <f>K257</f>
        <v>0.02</v>
      </c>
      <c r="AB257" s="71">
        <f>Z257*AA257</f>
        <v>32</v>
      </c>
      <c r="AC257" s="104"/>
      <c r="AD257" s="104"/>
      <c r="AE257" s="104"/>
      <c r="AF257" s="104"/>
      <c r="AG257" s="104"/>
      <c r="AH257" s="104"/>
      <c r="AI257" s="104"/>
      <c r="AJ257" s="70"/>
      <c r="AK257" s="54"/>
    </row>
    <row r="258" spans="1:37" ht="15.75" thickBot="1" x14ac:dyDescent="0.3">
      <c r="A258" s="73"/>
      <c r="B258" s="74"/>
      <c r="C258" s="295" t="s">
        <v>328</v>
      </c>
      <c r="D258" s="296" t="s">
        <v>339</v>
      </c>
      <c r="E258" s="297" t="s">
        <v>369</v>
      </c>
      <c r="F258" s="76" t="s">
        <v>453</v>
      </c>
      <c r="G258" s="76" t="s">
        <v>454</v>
      </c>
      <c r="H258" s="86">
        <v>0.18</v>
      </c>
      <c r="I258" s="88"/>
      <c r="J258" s="88"/>
      <c r="K258" s="79">
        <v>0.02</v>
      </c>
      <c r="L258" s="91">
        <v>1000</v>
      </c>
      <c r="M258" s="94"/>
      <c r="N258" s="94"/>
      <c r="O258" s="78"/>
      <c r="P258" s="97">
        <f t="shared" si="65"/>
        <v>1000</v>
      </c>
      <c r="Q258" s="100">
        <f>H258+K258</f>
        <v>0.19999999999999998</v>
      </c>
      <c r="R258" s="103">
        <f t="shared" si="62"/>
        <v>199.99999999999997</v>
      </c>
      <c r="S258" s="103">
        <f>SUM(L258:O258)</f>
        <v>1000</v>
      </c>
      <c r="T258" s="107">
        <f>K258</f>
        <v>0.02</v>
      </c>
      <c r="U258" s="80">
        <f>S258*T258</f>
        <v>20</v>
      </c>
      <c r="V258" s="113"/>
      <c r="W258" s="115"/>
      <c r="X258" s="115"/>
      <c r="Y258" s="120"/>
      <c r="Z258" s="115"/>
      <c r="AA258" s="115"/>
      <c r="AB258" s="81"/>
      <c r="AC258" s="103"/>
      <c r="AD258" s="122"/>
      <c r="AE258" s="103"/>
      <c r="AF258" s="103"/>
      <c r="AG258" s="107"/>
      <c r="AH258" s="122"/>
      <c r="AI258" s="122"/>
      <c r="AJ258" s="82"/>
      <c r="AK258" s="77"/>
    </row>
    <row r="259" spans="1:37" x14ac:dyDescent="0.25">
      <c r="A259" s="123" t="s">
        <v>217</v>
      </c>
      <c r="B259" s="124" t="s">
        <v>304</v>
      </c>
      <c r="C259" s="286" t="s">
        <v>328</v>
      </c>
      <c r="D259" s="287" t="s">
        <v>338</v>
      </c>
      <c r="E259" s="288" t="s">
        <v>348</v>
      </c>
      <c r="F259" s="60" t="s">
        <v>335</v>
      </c>
      <c r="G259" s="60" t="s">
        <v>450</v>
      </c>
      <c r="H259" s="84">
        <v>0.18</v>
      </c>
      <c r="I259" s="84"/>
      <c r="J259" s="84"/>
      <c r="K259" s="63">
        <v>0.02</v>
      </c>
      <c r="L259" s="89">
        <v>1000</v>
      </c>
      <c r="M259" s="92"/>
      <c r="N259" s="92"/>
      <c r="O259" s="62"/>
      <c r="P259" s="95">
        <f>SUM(L259:O259)/((100%-(H259+K259)))</f>
        <v>1250</v>
      </c>
      <c r="Q259" s="98">
        <f>H259+K259</f>
        <v>0.19999999999999998</v>
      </c>
      <c r="R259" s="101">
        <f t="shared" si="62"/>
        <v>249.99999999999997</v>
      </c>
      <c r="S259" s="101">
        <f>P259</f>
        <v>1250</v>
      </c>
      <c r="T259" s="105">
        <f>K259</f>
        <v>0.02</v>
      </c>
      <c r="U259" s="64">
        <f>S259*T259</f>
        <v>25</v>
      </c>
      <c r="V259" s="110"/>
      <c r="W259" s="114"/>
      <c r="X259" s="114"/>
      <c r="Y259" s="117"/>
      <c r="Z259" s="114"/>
      <c r="AA259" s="114"/>
      <c r="AB259" s="65"/>
      <c r="AC259" s="121"/>
      <c r="AD259" s="121"/>
      <c r="AE259" s="121"/>
      <c r="AF259" s="121"/>
      <c r="AG259" s="121"/>
      <c r="AH259" s="121"/>
      <c r="AI259" s="121"/>
      <c r="AJ259" s="66"/>
      <c r="AK259" s="61"/>
    </row>
    <row r="260" spans="1:37" x14ac:dyDescent="0.25">
      <c r="A260" s="67" t="s">
        <v>381</v>
      </c>
      <c r="B260" s="68"/>
      <c r="C260" s="289" t="s">
        <v>328</v>
      </c>
      <c r="D260" s="290" t="s">
        <v>338</v>
      </c>
      <c r="E260" s="291" t="s">
        <v>349</v>
      </c>
      <c r="F260" s="58" t="s">
        <v>337</v>
      </c>
      <c r="G260" s="58" t="s">
        <v>450</v>
      </c>
      <c r="H260" s="85">
        <v>0.18</v>
      </c>
      <c r="I260" s="85">
        <v>7.0000000000000007E-2</v>
      </c>
      <c r="J260" s="85"/>
      <c r="K260" s="69">
        <v>0.02</v>
      </c>
      <c r="L260" s="90">
        <v>1000</v>
      </c>
      <c r="M260" s="93"/>
      <c r="N260" s="93"/>
      <c r="O260" s="52"/>
      <c r="P260" s="96">
        <f t="shared" ref="P260:P271" si="67">SUM(L260:O260)</f>
        <v>1000</v>
      </c>
      <c r="Q260" s="99">
        <f>I260</f>
        <v>7.0000000000000007E-2</v>
      </c>
      <c r="R260" s="102">
        <f t="shared" si="62"/>
        <v>70</v>
      </c>
      <c r="S260" s="104"/>
      <c r="T260" s="104"/>
      <c r="U260" s="70"/>
      <c r="V260" s="111">
        <v>0.6</v>
      </c>
      <c r="W260" s="116">
        <f xml:space="preserve"> P260+(P260*V260)</f>
        <v>1600</v>
      </c>
      <c r="X260" s="108">
        <f>H260+K260</f>
        <v>0.19999999999999998</v>
      </c>
      <c r="Y260" s="118">
        <f>(W260*X260)-R260</f>
        <v>250</v>
      </c>
      <c r="Z260" s="116">
        <f>W260</f>
        <v>1600</v>
      </c>
      <c r="AA260" s="108">
        <f>K260</f>
        <v>0.02</v>
      </c>
      <c r="AB260" s="71">
        <f>Z260*AA260</f>
        <v>32</v>
      </c>
      <c r="AC260" s="104"/>
      <c r="AD260" s="104"/>
      <c r="AE260" s="104"/>
      <c r="AF260" s="104"/>
      <c r="AG260" s="104"/>
      <c r="AH260" s="104"/>
      <c r="AI260" s="104"/>
      <c r="AJ260" s="70"/>
      <c r="AK260" s="54"/>
    </row>
    <row r="261" spans="1:37" ht="25.5" x14ac:dyDescent="0.25">
      <c r="A261" s="67"/>
      <c r="B261" s="68"/>
      <c r="C261" s="57" t="s">
        <v>333</v>
      </c>
      <c r="D261" s="58" t="s">
        <v>338</v>
      </c>
      <c r="E261" s="54" t="s">
        <v>350</v>
      </c>
      <c r="F261" s="58" t="s">
        <v>337</v>
      </c>
      <c r="G261" s="58" t="s">
        <v>450</v>
      </c>
      <c r="H261" s="85">
        <v>0.18</v>
      </c>
      <c r="I261" s="85">
        <v>7.0000000000000007E-2</v>
      </c>
      <c r="J261" s="85"/>
      <c r="K261" s="69">
        <v>0.02</v>
      </c>
      <c r="L261" s="90">
        <v>1000</v>
      </c>
      <c r="M261" s="93"/>
      <c r="N261" s="93"/>
      <c r="O261" s="52"/>
      <c r="P261" s="96">
        <f t="shared" si="67"/>
        <v>1000</v>
      </c>
      <c r="Q261" s="99">
        <f>I261</f>
        <v>7.0000000000000007E-2</v>
      </c>
      <c r="R261" s="102">
        <f t="shared" si="62"/>
        <v>70</v>
      </c>
      <c r="S261" s="102"/>
      <c r="T261" s="104"/>
      <c r="U261" s="70"/>
      <c r="V261" s="111">
        <v>0.6</v>
      </c>
      <c r="W261" s="116">
        <f xml:space="preserve"> P261+(P261*V261)</f>
        <v>1600</v>
      </c>
      <c r="X261" s="108">
        <f>H261+K261</f>
        <v>0.19999999999999998</v>
      </c>
      <c r="Y261" s="118">
        <f>(W261*X261)-R261</f>
        <v>250</v>
      </c>
      <c r="Z261" s="116">
        <f>W261</f>
        <v>1600</v>
      </c>
      <c r="AA261" s="108">
        <f>K261</f>
        <v>0.02</v>
      </c>
      <c r="AB261" s="71">
        <f>Z261*AA261</f>
        <v>32</v>
      </c>
      <c r="AC261" s="104"/>
      <c r="AD261" s="104"/>
      <c r="AE261" s="104"/>
      <c r="AF261" s="104"/>
      <c r="AG261" s="104"/>
      <c r="AH261" s="104"/>
      <c r="AI261" s="104"/>
      <c r="AJ261" s="70"/>
      <c r="AK261" s="54" t="s">
        <v>347</v>
      </c>
    </row>
    <row r="262" spans="1:37" x14ac:dyDescent="0.25">
      <c r="A262" s="67"/>
      <c r="B262" s="68"/>
      <c r="C262" s="57" t="s">
        <v>333</v>
      </c>
      <c r="D262" s="58" t="s">
        <v>338</v>
      </c>
      <c r="E262" s="54" t="s">
        <v>351</v>
      </c>
      <c r="F262" s="58" t="s">
        <v>337</v>
      </c>
      <c r="G262" s="58" t="s">
        <v>450</v>
      </c>
      <c r="H262" s="85">
        <v>0.18</v>
      </c>
      <c r="I262" s="85">
        <v>7.0000000000000007E-2</v>
      </c>
      <c r="J262" s="85"/>
      <c r="K262" s="69">
        <v>0.02</v>
      </c>
      <c r="L262" s="90">
        <v>1000</v>
      </c>
      <c r="M262" s="93"/>
      <c r="N262" s="93"/>
      <c r="O262" s="52"/>
      <c r="P262" s="96">
        <f t="shared" si="67"/>
        <v>1000</v>
      </c>
      <c r="Q262" s="99">
        <f>I262</f>
        <v>7.0000000000000007E-2</v>
      </c>
      <c r="R262" s="102">
        <f t="shared" si="62"/>
        <v>70</v>
      </c>
      <c r="S262" s="102"/>
      <c r="T262" s="104"/>
      <c r="U262" s="70"/>
      <c r="V262" s="111">
        <v>0.6</v>
      </c>
      <c r="W262" s="116">
        <f xml:space="preserve"> P262+(P262*V262)</f>
        <v>1600</v>
      </c>
      <c r="X262" s="108">
        <f>H262+K262</f>
        <v>0.19999999999999998</v>
      </c>
      <c r="Y262" s="118">
        <f>(W262*X262)-R262</f>
        <v>250</v>
      </c>
      <c r="Z262" s="116">
        <f>W262</f>
        <v>1600</v>
      </c>
      <c r="AA262" s="108">
        <f>K262</f>
        <v>0.02</v>
      </c>
      <c r="AB262" s="71">
        <f>Z262*AA262</f>
        <v>32</v>
      </c>
      <c r="AC262" s="104"/>
      <c r="AD262" s="104"/>
      <c r="AE262" s="104"/>
      <c r="AF262" s="104"/>
      <c r="AG262" s="104"/>
      <c r="AH262" s="104"/>
      <c r="AI262" s="104"/>
      <c r="AJ262" s="70"/>
      <c r="AK262" s="54"/>
    </row>
    <row r="263" spans="1:37" x14ac:dyDescent="0.25">
      <c r="A263" s="67"/>
      <c r="B263" s="68"/>
      <c r="C263" s="57" t="s">
        <v>481</v>
      </c>
      <c r="D263" s="58" t="s">
        <v>338</v>
      </c>
      <c r="E263" s="54" t="s">
        <v>352</v>
      </c>
      <c r="F263" s="58" t="s">
        <v>337</v>
      </c>
      <c r="G263" s="58" t="s">
        <v>450</v>
      </c>
      <c r="H263" s="85">
        <v>0.18</v>
      </c>
      <c r="I263" s="85">
        <v>7.0000000000000007E-2</v>
      </c>
      <c r="J263" s="85"/>
      <c r="K263" s="69">
        <v>0.02</v>
      </c>
      <c r="L263" s="90">
        <v>1000</v>
      </c>
      <c r="M263" s="93"/>
      <c r="N263" s="93"/>
      <c r="O263" s="52"/>
      <c r="P263" s="96">
        <f t="shared" si="67"/>
        <v>1000</v>
      </c>
      <c r="Q263" s="99">
        <f>I263</f>
        <v>7.0000000000000007E-2</v>
      </c>
      <c r="R263" s="102">
        <f t="shared" si="62"/>
        <v>70</v>
      </c>
      <c r="S263" s="104"/>
      <c r="T263" s="104"/>
      <c r="U263" s="70"/>
      <c r="V263" s="234"/>
      <c r="W263" s="235"/>
      <c r="X263" s="235"/>
      <c r="Y263" s="236"/>
      <c r="Z263" s="235"/>
      <c r="AA263" s="235"/>
      <c r="AB263" s="237"/>
      <c r="AC263" s="102">
        <f>SUM(L263:O263)</f>
        <v>1000</v>
      </c>
      <c r="AD263" s="106">
        <f>H263+K263</f>
        <v>0.19999999999999998</v>
      </c>
      <c r="AE263" s="102">
        <f t="shared" ref="AE263" si="68">(AC263*AD263)-R263</f>
        <v>129.99999999999997</v>
      </c>
      <c r="AF263" s="102">
        <f>SUM(L263:O263)</f>
        <v>1000</v>
      </c>
      <c r="AG263" s="106">
        <f>K263</f>
        <v>0.02</v>
      </c>
      <c r="AH263" s="102">
        <f>AF263*AG263</f>
        <v>20</v>
      </c>
      <c r="AI263" s="102"/>
      <c r="AJ263" s="53"/>
      <c r="AK263" s="54"/>
    </row>
    <row r="264" spans="1:37" x14ac:dyDescent="0.25">
      <c r="A264" s="67"/>
      <c r="B264" s="68"/>
      <c r="C264" s="57" t="s">
        <v>481</v>
      </c>
      <c r="D264" s="58" t="s">
        <v>338</v>
      </c>
      <c r="E264" s="54" t="s">
        <v>363</v>
      </c>
      <c r="F264" s="58" t="s">
        <v>337</v>
      </c>
      <c r="G264" s="58" t="s">
        <v>450</v>
      </c>
      <c r="H264" s="85">
        <v>0.18</v>
      </c>
      <c r="I264" s="85">
        <v>7.0000000000000007E-2</v>
      </c>
      <c r="J264" s="85"/>
      <c r="K264" s="69">
        <v>0.02</v>
      </c>
      <c r="L264" s="90">
        <v>1000</v>
      </c>
      <c r="M264" s="93"/>
      <c r="N264" s="93"/>
      <c r="O264" s="52"/>
      <c r="P264" s="96">
        <f t="shared" si="67"/>
        <v>1000</v>
      </c>
      <c r="Q264" s="99">
        <f>H264+K264</f>
        <v>0.19999999999999998</v>
      </c>
      <c r="R264" s="102">
        <f t="shared" si="62"/>
        <v>199.99999999999997</v>
      </c>
      <c r="S264" s="102">
        <f>SUM(L264:O264)</f>
        <v>1000</v>
      </c>
      <c r="T264" s="106">
        <f>K264</f>
        <v>0.02</v>
      </c>
      <c r="U264" s="53">
        <f>S264*T264</f>
        <v>20</v>
      </c>
      <c r="V264" s="112"/>
      <c r="W264" s="109"/>
      <c r="X264" s="109"/>
      <c r="Y264" s="119"/>
      <c r="Z264" s="109"/>
      <c r="AA264" s="109"/>
      <c r="AB264" s="72"/>
      <c r="AC264" s="102"/>
      <c r="AD264" s="106"/>
      <c r="AE264" s="102"/>
      <c r="AF264" s="102"/>
      <c r="AG264" s="106"/>
      <c r="AH264" s="102"/>
      <c r="AI264" s="102"/>
      <c r="AJ264" s="53"/>
      <c r="AK264" s="54"/>
    </row>
    <row r="265" spans="1:37" x14ac:dyDescent="0.25">
      <c r="A265" s="67"/>
      <c r="B265" s="68"/>
      <c r="C265" s="57" t="s">
        <v>328</v>
      </c>
      <c r="D265" s="58" t="s">
        <v>340</v>
      </c>
      <c r="E265" s="54" t="s">
        <v>364</v>
      </c>
      <c r="F265" s="58" t="s">
        <v>450</v>
      </c>
      <c r="G265" s="58" t="s">
        <v>450</v>
      </c>
      <c r="H265" s="85">
        <v>0.18</v>
      </c>
      <c r="I265" s="87"/>
      <c r="J265" s="87"/>
      <c r="K265" s="69">
        <v>0.02</v>
      </c>
      <c r="L265" s="90">
        <v>1000</v>
      </c>
      <c r="M265" s="93"/>
      <c r="N265" s="93"/>
      <c r="O265" s="52"/>
      <c r="P265" s="96">
        <f t="shared" si="67"/>
        <v>1000</v>
      </c>
      <c r="Q265" s="99">
        <f>H265+K265</f>
        <v>0.19999999999999998</v>
      </c>
      <c r="R265" s="102">
        <f t="shared" si="62"/>
        <v>199.99999999999997</v>
      </c>
      <c r="S265" s="102">
        <f>SUM(L265:O265)</f>
        <v>1000</v>
      </c>
      <c r="T265" s="106">
        <f>K265</f>
        <v>0.02</v>
      </c>
      <c r="U265" s="53">
        <f>S265*T265</f>
        <v>20</v>
      </c>
      <c r="V265" s="111"/>
      <c r="W265" s="116"/>
      <c r="X265" s="108"/>
      <c r="Y265" s="118"/>
      <c r="Z265" s="116"/>
      <c r="AA265" s="108"/>
      <c r="AB265" s="71"/>
      <c r="AC265" s="102"/>
      <c r="AD265" s="104"/>
      <c r="AE265" s="102"/>
      <c r="AF265" s="102"/>
      <c r="AG265" s="106"/>
      <c r="AH265" s="102"/>
      <c r="AI265" s="102"/>
      <c r="AJ265" s="53"/>
      <c r="AK265" s="54"/>
    </row>
    <row r="266" spans="1:37" x14ac:dyDescent="0.25">
      <c r="A266" s="67"/>
      <c r="B266" s="68"/>
      <c r="C266" s="57" t="s">
        <v>328</v>
      </c>
      <c r="D266" s="58" t="s">
        <v>340</v>
      </c>
      <c r="E266" s="54" t="s">
        <v>365</v>
      </c>
      <c r="F266" s="58" t="s">
        <v>450</v>
      </c>
      <c r="G266" s="58" t="s">
        <v>341</v>
      </c>
      <c r="H266" s="85">
        <v>0.18</v>
      </c>
      <c r="I266" s="85">
        <v>0.12</v>
      </c>
      <c r="J266" s="85"/>
      <c r="K266" s="69">
        <v>0.02</v>
      </c>
      <c r="L266" s="90">
        <v>1000</v>
      </c>
      <c r="M266" s="93"/>
      <c r="N266" s="93"/>
      <c r="O266" s="52"/>
      <c r="P266" s="96">
        <f t="shared" si="67"/>
        <v>1000</v>
      </c>
      <c r="Q266" s="99">
        <f>I266</f>
        <v>0.12</v>
      </c>
      <c r="R266" s="102">
        <f t="shared" si="62"/>
        <v>120</v>
      </c>
      <c r="S266" s="102"/>
      <c r="T266" s="106"/>
      <c r="U266" s="53"/>
      <c r="V266" s="112"/>
      <c r="W266" s="109"/>
      <c r="X266" s="109"/>
      <c r="Y266" s="119"/>
      <c r="Z266" s="109"/>
      <c r="AA266" s="109"/>
      <c r="AB266" s="72"/>
      <c r="AC266" s="102">
        <f>SUM(L266:O266)</f>
        <v>1000</v>
      </c>
      <c r="AD266" s="106">
        <f>H266+K266</f>
        <v>0.19999999999999998</v>
      </c>
      <c r="AE266" s="102"/>
      <c r="AF266" s="102">
        <f>SUM(L266:O266)</f>
        <v>1000</v>
      </c>
      <c r="AG266" s="266">
        <v>0.02</v>
      </c>
      <c r="AH266" s="102">
        <f>AF266*AG266</f>
        <v>20</v>
      </c>
      <c r="AI266" s="102">
        <f>(((AC266*H266)-R266) * 0.4)</f>
        <v>24</v>
      </c>
      <c r="AJ266" s="53">
        <f>(((AC266*H266)-R266) * 0.6) + AH266</f>
        <v>56</v>
      </c>
      <c r="AK266" s="54"/>
    </row>
    <row r="267" spans="1:37" x14ac:dyDescent="0.25">
      <c r="A267" s="67"/>
      <c r="B267" s="68"/>
      <c r="C267" s="57" t="s">
        <v>333</v>
      </c>
      <c r="D267" s="58" t="s">
        <v>339</v>
      </c>
      <c r="E267" s="54" t="s">
        <v>366</v>
      </c>
      <c r="F267" s="58" t="s">
        <v>450</v>
      </c>
      <c r="G267" s="58" t="s">
        <v>337</v>
      </c>
      <c r="H267" s="85">
        <v>0.18</v>
      </c>
      <c r="I267" s="85">
        <v>0.12</v>
      </c>
      <c r="J267" s="85"/>
      <c r="K267" s="69">
        <v>0.02</v>
      </c>
      <c r="L267" s="90">
        <v>1000</v>
      </c>
      <c r="M267" s="93"/>
      <c r="N267" s="93"/>
      <c r="O267" s="52"/>
      <c r="P267" s="96">
        <f t="shared" si="67"/>
        <v>1000</v>
      </c>
      <c r="Q267" s="99">
        <f>I267</f>
        <v>0.12</v>
      </c>
      <c r="R267" s="102">
        <f t="shared" si="62"/>
        <v>120</v>
      </c>
      <c r="S267" s="102"/>
      <c r="T267" s="106"/>
      <c r="U267" s="53"/>
      <c r="V267" s="111">
        <v>0.6</v>
      </c>
      <c r="W267" s="116">
        <f xml:space="preserve"> P267+(P267*V267)</f>
        <v>1600</v>
      </c>
      <c r="X267" s="108">
        <f>H267+K267</f>
        <v>0.19999999999999998</v>
      </c>
      <c r="Y267" s="118">
        <f>(W267*X267)-R267</f>
        <v>200</v>
      </c>
      <c r="Z267" s="116">
        <f>W267</f>
        <v>1600</v>
      </c>
      <c r="AA267" s="108">
        <f>K267</f>
        <v>0.02</v>
      </c>
      <c r="AB267" s="71">
        <f>Z267*AA267</f>
        <v>32</v>
      </c>
      <c r="AC267" s="102"/>
      <c r="AD267" s="104"/>
      <c r="AE267" s="102"/>
      <c r="AF267" s="102"/>
      <c r="AG267" s="106"/>
      <c r="AH267" s="102"/>
      <c r="AI267" s="102"/>
      <c r="AJ267" s="53"/>
      <c r="AK267" s="54"/>
    </row>
    <row r="268" spans="1:37" x14ac:dyDescent="0.25">
      <c r="A268" s="67"/>
      <c r="B268" s="68"/>
      <c r="C268" s="57" t="s">
        <v>328</v>
      </c>
      <c r="D268" s="215" t="s">
        <v>339</v>
      </c>
      <c r="E268" s="216" t="s">
        <v>367</v>
      </c>
      <c r="F268" s="215" t="s">
        <v>450</v>
      </c>
      <c r="G268" s="215" t="s">
        <v>337</v>
      </c>
      <c r="H268" s="217">
        <v>0.18</v>
      </c>
      <c r="I268" s="217">
        <v>0.12</v>
      </c>
      <c r="J268" s="217"/>
      <c r="K268" s="218">
        <v>0.02</v>
      </c>
      <c r="L268" s="219">
        <v>1000</v>
      </c>
      <c r="M268" s="220"/>
      <c r="N268" s="220"/>
      <c r="O268" s="221"/>
      <c r="P268" s="222">
        <f t="shared" si="67"/>
        <v>1000</v>
      </c>
      <c r="Q268" s="223">
        <f>I268</f>
        <v>0.12</v>
      </c>
      <c r="R268" s="224">
        <f t="shared" si="62"/>
        <v>120</v>
      </c>
      <c r="S268" s="224"/>
      <c r="T268" s="225"/>
      <c r="U268" s="226"/>
      <c r="V268" s="227"/>
      <c r="W268" s="228"/>
      <c r="X268" s="229"/>
      <c r="Y268" s="230"/>
      <c r="Z268" s="228"/>
      <c r="AA268" s="229"/>
      <c r="AB268" s="231"/>
      <c r="AC268" s="224"/>
      <c r="AD268" s="232"/>
      <c r="AE268" s="224"/>
      <c r="AF268" s="224"/>
      <c r="AG268" s="225"/>
      <c r="AH268" s="224"/>
      <c r="AI268" s="224"/>
      <c r="AJ268" s="226"/>
      <c r="AK268" s="216"/>
    </row>
    <row r="269" spans="1:37" x14ac:dyDescent="0.25">
      <c r="A269" s="67"/>
      <c r="B269" s="68"/>
      <c r="C269" s="57" t="s">
        <v>333</v>
      </c>
      <c r="D269" s="58" t="s">
        <v>339</v>
      </c>
      <c r="E269" s="54" t="s">
        <v>368</v>
      </c>
      <c r="F269" s="58" t="s">
        <v>450</v>
      </c>
      <c r="G269" s="58" t="s">
        <v>450</v>
      </c>
      <c r="H269" s="85">
        <v>0.18</v>
      </c>
      <c r="I269" s="85">
        <v>0.12</v>
      </c>
      <c r="J269" s="85"/>
      <c r="K269" s="69">
        <v>0.02</v>
      </c>
      <c r="L269" s="90">
        <v>1000</v>
      </c>
      <c r="M269" s="93"/>
      <c r="N269" s="93"/>
      <c r="O269" s="52"/>
      <c r="P269" s="96">
        <f t="shared" si="67"/>
        <v>1000</v>
      </c>
      <c r="Q269" s="99">
        <f>H269+K269</f>
        <v>0.19999999999999998</v>
      </c>
      <c r="R269" s="102">
        <f t="shared" si="62"/>
        <v>199.99999999999997</v>
      </c>
      <c r="S269" s="102">
        <f>SUM(L269:O269)</f>
        <v>1000</v>
      </c>
      <c r="T269" s="106">
        <f>K269</f>
        <v>0.02</v>
      </c>
      <c r="U269" s="53">
        <f>S269*T269</f>
        <v>20</v>
      </c>
      <c r="V269" s="111">
        <v>0.6</v>
      </c>
      <c r="W269" s="116">
        <f xml:space="preserve"> P269+(P269*V269)</f>
        <v>1600</v>
      </c>
      <c r="X269" s="108">
        <f>H269+K269</f>
        <v>0.19999999999999998</v>
      </c>
      <c r="Y269" s="118">
        <f>(W269*X269)-R269</f>
        <v>120.00000000000003</v>
      </c>
      <c r="Z269" s="116">
        <f>W269</f>
        <v>1600</v>
      </c>
      <c r="AA269" s="108">
        <f>K269</f>
        <v>0.02</v>
      </c>
      <c r="AB269" s="71">
        <f>Z269*AA269</f>
        <v>32</v>
      </c>
      <c r="AC269" s="104"/>
      <c r="AD269" s="104"/>
      <c r="AE269" s="104"/>
      <c r="AF269" s="104"/>
      <c r="AG269" s="104"/>
      <c r="AH269" s="104"/>
      <c r="AI269" s="104"/>
      <c r="AJ269" s="70"/>
      <c r="AK269" s="54"/>
    </row>
    <row r="270" spans="1:37" ht="15.75" thickBot="1" x14ac:dyDescent="0.3">
      <c r="A270" s="73"/>
      <c r="B270" s="74"/>
      <c r="C270" s="75" t="s">
        <v>328</v>
      </c>
      <c r="D270" s="76" t="s">
        <v>339</v>
      </c>
      <c r="E270" s="77" t="s">
        <v>369</v>
      </c>
      <c r="F270" s="76" t="s">
        <v>450</v>
      </c>
      <c r="G270" s="76" t="s">
        <v>451</v>
      </c>
      <c r="H270" s="86">
        <v>0.18</v>
      </c>
      <c r="I270" s="88"/>
      <c r="J270" s="88"/>
      <c r="K270" s="79">
        <v>0.02</v>
      </c>
      <c r="L270" s="91">
        <v>1000</v>
      </c>
      <c r="M270" s="94"/>
      <c r="N270" s="94"/>
      <c r="O270" s="78"/>
      <c r="P270" s="97">
        <f t="shared" si="67"/>
        <v>1000</v>
      </c>
      <c r="Q270" s="100">
        <f>H270+K270</f>
        <v>0.19999999999999998</v>
      </c>
      <c r="R270" s="103">
        <f t="shared" si="62"/>
        <v>199.99999999999997</v>
      </c>
      <c r="S270" s="103">
        <f>SUM(L270:O270)</f>
        <v>1000</v>
      </c>
      <c r="T270" s="107">
        <f>K270</f>
        <v>0.02</v>
      </c>
      <c r="U270" s="80">
        <f>S270*T270</f>
        <v>20</v>
      </c>
      <c r="V270" s="113"/>
      <c r="W270" s="115"/>
      <c r="X270" s="115"/>
      <c r="Y270" s="120"/>
      <c r="Z270" s="115"/>
      <c r="AA270" s="115"/>
      <c r="AB270" s="81"/>
      <c r="AC270" s="103"/>
      <c r="AD270" s="122"/>
      <c r="AE270" s="103"/>
      <c r="AF270" s="103"/>
      <c r="AG270" s="107"/>
      <c r="AH270" s="122"/>
      <c r="AI270" s="122"/>
      <c r="AJ270" s="82"/>
      <c r="AK270" s="77"/>
    </row>
    <row r="271" spans="1:37" ht="15.75" thickBot="1" x14ac:dyDescent="0.3">
      <c r="A271" s="212" t="s">
        <v>394</v>
      </c>
      <c r="B271" s="213" t="s">
        <v>346</v>
      </c>
      <c r="C271" s="161" t="s">
        <v>481</v>
      </c>
      <c r="D271" s="162" t="s">
        <v>338</v>
      </c>
      <c r="E271" s="163" t="s">
        <v>395</v>
      </c>
      <c r="F271" s="162" t="s">
        <v>337</v>
      </c>
      <c r="G271" s="162" t="s">
        <v>393</v>
      </c>
      <c r="H271" s="164">
        <v>0.27</v>
      </c>
      <c r="I271" s="164">
        <v>0.12</v>
      </c>
      <c r="J271" s="164"/>
      <c r="K271" s="165">
        <v>0.02</v>
      </c>
      <c r="L271" s="166">
        <v>1000</v>
      </c>
      <c r="M271" s="167"/>
      <c r="N271" s="167"/>
      <c r="O271" s="168"/>
      <c r="P271" s="169">
        <f t="shared" si="67"/>
        <v>1000</v>
      </c>
      <c r="Q271" s="170">
        <f>I271</f>
        <v>0.12</v>
      </c>
      <c r="R271" s="171">
        <f t="shared" si="62"/>
        <v>120</v>
      </c>
      <c r="S271" s="172"/>
      <c r="T271" s="172"/>
      <c r="U271" s="173"/>
      <c r="V271" s="174"/>
      <c r="W271" s="175"/>
      <c r="X271" s="175"/>
      <c r="Y271" s="176"/>
      <c r="Z271" s="175"/>
      <c r="AA271" s="175"/>
      <c r="AB271" s="177"/>
      <c r="AC271" s="171">
        <f>((SUM(L271:O271))-R271)/(1-H271)</f>
        <v>1205.4794520547946</v>
      </c>
      <c r="AD271" s="106">
        <f>H271+K271</f>
        <v>0.29000000000000004</v>
      </c>
      <c r="AE271" s="171">
        <f>((AC271*AD271)-R271)</f>
        <v>229.58904109589048</v>
      </c>
      <c r="AF271" s="171">
        <f>AC271</f>
        <v>1205.4794520547946</v>
      </c>
      <c r="AG271" s="178">
        <f>K271</f>
        <v>0.02</v>
      </c>
      <c r="AH271" s="171">
        <f>AF271*AG271</f>
        <v>24.109589041095891</v>
      </c>
      <c r="AI271" s="328"/>
      <c r="AJ271" s="329"/>
      <c r="AK271" s="163"/>
    </row>
  </sheetData>
  <mergeCells count="5">
    <mergeCell ref="B6:D6"/>
    <mergeCell ref="A2:D2"/>
    <mergeCell ref="B3:D3"/>
    <mergeCell ref="B4:D4"/>
    <mergeCell ref="B5:D5"/>
  </mergeCells>
  <pageMargins left="0.511811024" right="0.511811024" top="0.78740157499999996" bottom="0.78740157499999996" header="0.31496062000000002" footer="0.31496062000000002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Plan1</vt:lpstr>
      <vt:lpstr>Plan4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Gilson Goncalves</dc:creator>
  <cp:lastModifiedBy>joao.pellegrini</cp:lastModifiedBy>
  <cp:lastPrinted>2017-09-01T21:19:00Z</cp:lastPrinted>
  <dcterms:created xsi:type="dcterms:W3CDTF">2015-11-24T14:57:20Z</dcterms:created>
  <dcterms:modified xsi:type="dcterms:W3CDTF">2017-09-15T16:37:31Z</dcterms:modified>
</cp:coreProperties>
</file>